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8" firstSheet="2" activeTab="9"/>
  </bookViews>
  <sheets>
    <sheet name="dochody" sheetId="1" r:id="rId1"/>
    <sheet name="wydatki" sheetId="2" r:id="rId2"/>
    <sheet name="wyd. bież." sheetId="3" r:id="rId3"/>
    <sheet name="wyd.maj." sheetId="4" r:id="rId4"/>
    <sheet name="przych i rozch" sheetId="5" r:id="rId5"/>
    <sheet name="narkom." sheetId="6" r:id="rId6"/>
    <sheet name="zlecone" sheetId="7" r:id="rId7"/>
    <sheet name="alkoh." sheetId="8" r:id="rId8"/>
    <sheet name="dot.podm." sheetId="9" r:id="rId9"/>
    <sheet name="sek.f.publ." sheetId="10" r:id="rId10"/>
    <sheet name="inwestycje" sheetId="11" r:id="rId11"/>
    <sheet name="Arkusz1" sheetId="12" r:id="rId1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D63" authorId="0">
      <text>
        <r>
          <rPr>
            <b/>
            <sz val="8"/>
            <color indexed="8"/>
            <rFont val="Tahoma"/>
            <family val="2"/>
          </rPr>
          <t xml:space="preserve">Gops Sanniki: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58" authorId="0">
      <text>
        <r>
          <rPr>
            <b/>
            <sz val="8"/>
            <color indexed="8"/>
            <rFont val="Tahoma"/>
            <family val="2"/>
          </rPr>
          <t xml:space="preserve">Gops Sanniki:
</t>
        </r>
      </text>
    </comment>
  </commentList>
</comments>
</file>

<file path=xl/sharedStrings.xml><?xml version="1.0" encoding="utf-8"?>
<sst xmlns="http://schemas.openxmlformats.org/spreadsheetml/2006/main" count="594" uniqueCount="312">
  <si>
    <t xml:space="preserve">Załącznik do sprawozdania z wykonania </t>
  </si>
  <si>
    <t>Budżetu Gminy  za 2011r.</t>
  </si>
  <si>
    <t>DOCHODY</t>
  </si>
  <si>
    <t>Dział</t>
  </si>
  <si>
    <t>Źródło dochodów*</t>
  </si>
  <si>
    <t>Wykonane dochody na 31.12.2011 r.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</si>
  <si>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</si>
  <si>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</si>
  <si>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</si>
  <si>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</si>
  <si>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</si>
  <si>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</si>
  <si>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</si>
  <si>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 xml:space="preserve">Plan </t>
  </si>
  <si>
    <t>Wykonanie</t>
  </si>
  <si>
    <t xml:space="preserve">% </t>
  </si>
  <si>
    <t>Dotacje celowe w ramach programów z udziałem środków europejskich  PROW</t>
  </si>
  <si>
    <t>Dotacje celowe otrzymane z budżetu państwa na realizację zadań bieżących z zakresu administracji rządowej oraz innych zadań zleconych gminie ustawami</t>
  </si>
  <si>
    <t xml:space="preserve">Środki na dofinansowanie własnych inwestycji gmin, pozyskane z innych źródeł </t>
  </si>
  <si>
    <t>010</t>
  </si>
  <si>
    <t>Rolnictwo i łowiectwo</t>
  </si>
  <si>
    <t>Dochody z najmu i dzierżawy składników majątkowych  jednostek samorządu terytorialnego lub innych jednostek zaliczanych do sektora finansów publicznych oraz innych umów o podobnym charakterze</t>
  </si>
  <si>
    <t>020</t>
  </si>
  <si>
    <t>Łeśnictwo</t>
  </si>
  <si>
    <t>Wpływy z usług</t>
  </si>
  <si>
    <t>Pozostałe odsetki</t>
  </si>
  <si>
    <t>Wytwarzanie i zaopatrywanie w wodę, egergię i gaz</t>
  </si>
  <si>
    <t>Dotacje celowe otrzymane z samorządu województwa na drogi publiczne gminne</t>
  </si>
  <si>
    <t xml:space="preserve">Dotacje celowe otrzymane z budżetu państwa na usuwanie skutków klęsk żywiołowych </t>
  </si>
  <si>
    <t>Transport i łączność</t>
  </si>
  <si>
    <t xml:space="preserve">Wpływy z opłat za zarząd, użytkowanie i użytkowanie wieczyste nieruchomości </t>
  </si>
  <si>
    <t>Wpływy z różnych opłat</t>
  </si>
  <si>
    <t>Dochody z najmu i dzierżawy składników majątkowych Skarbu Państwa, j.s.t. Lub innych jednostek zaliczanych do sektora finansów publicznych oraz innych umów o podobnym charakterze</t>
  </si>
  <si>
    <t xml:space="preserve">Wpływy ze sprzedaży składników majątkowych </t>
  </si>
  <si>
    <t>Gospodarka mieszkaniowa</t>
  </si>
  <si>
    <t>Dotacja celowa otrzymana z budżetu państwa na realizację zadań bieżących z zakresu administracji rządowej oraz innych zadań zleconych gminie ustawami -75011</t>
  </si>
  <si>
    <t xml:space="preserve">Dotacja celowa otrzymana z budżetu państwa na realizację zadań bieżących z zakresu administracji rządowej oraz innych zadań zleconych gminie ustawami – spis rolny </t>
  </si>
  <si>
    <t>Administracja publiczna</t>
  </si>
  <si>
    <t>Dotacja celowa otrzymana z budżetu państwa na realizację zadań bieżących z zakresu administracji rządowej oraz innych zadań zleconych gminie wybory Prezydenta RP</t>
  </si>
  <si>
    <t xml:space="preserve">Dotacja celowa otrzymana z budżetu państwa na realizację zadań bieżących z zakresu administracji rządowej oraz innych zadań zleconych gminie wybory do Sejmu i Senatu </t>
  </si>
  <si>
    <t>Urzędy naczelnych organów władzy państwowej</t>
  </si>
  <si>
    <t>Dotacja celowa otrzymana z budżetu państwa na realizację zadań bieżących z zakresu administracji rządowej oraz innych zadań zleconych gminie ustawami</t>
  </si>
  <si>
    <t>Bezpieczeństwo publiczne i ochrona PPOŻ</t>
  </si>
  <si>
    <r>
      <t>Podatek od nieruchomości (</t>
    </r>
    <r>
      <rPr>
        <b/>
        <sz val="10"/>
        <rFont val="Arial CE"/>
        <family val="2"/>
      </rPr>
      <t>osoby prawne)</t>
    </r>
  </si>
  <si>
    <t>Podatek rolny</t>
  </si>
  <si>
    <t xml:space="preserve">Podatek leśny </t>
  </si>
  <si>
    <t xml:space="preserve">Podatek od czynności cywilnoprawnych </t>
  </si>
  <si>
    <t xml:space="preserve">Odsetki od nieterminowych wpłat z tytułu podatków i opłat </t>
  </si>
  <si>
    <t>Podatek od nieruchomości (osoby fizyczne)</t>
  </si>
  <si>
    <r>
      <t>Podatek rolny(</t>
    </r>
    <r>
      <rPr>
        <b/>
        <sz val="10"/>
        <rFont val="Arial CE"/>
        <family val="2"/>
      </rPr>
      <t xml:space="preserve">osoby fizyczne) </t>
    </r>
  </si>
  <si>
    <t>Podatek leśny</t>
  </si>
  <si>
    <t>Podatek od środków transportowych</t>
  </si>
  <si>
    <t>Podatek od spadków i darowizn</t>
  </si>
  <si>
    <t>Wpływy z opłaty targowej</t>
  </si>
  <si>
    <t>Podatek od czynności cywilnoprawnych</t>
  </si>
  <si>
    <t>Wpływy z opłaty skarbowej</t>
  </si>
  <si>
    <t>Podatek od działalności gospodarczej w formie karty podatkowej</t>
  </si>
  <si>
    <t>Odsetki od nieterminowych wpłat z tytułu podatków od osób fizycznych</t>
  </si>
  <si>
    <t>Wpływy z opłat za wydanie zezwolenia na sprzedaż alkoholi</t>
  </si>
  <si>
    <t>Podatek dochodowy od osób fizycznych</t>
  </si>
  <si>
    <t>Podatek dochodowy od osób prawnych</t>
  </si>
  <si>
    <t xml:space="preserve">Dochody od osób prawnych, fizycznych i od innych jednostek nieposiadających osobowości prawnej </t>
  </si>
  <si>
    <t>Subwencje ogólne z budżetu państwa</t>
  </si>
  <si>
    <t>Wpływy z różnych dochodów</t>
  </si>
  <si>
    <t>Różne rozliczenia</t>
  </si>
  <si>
    <t>Oświata i wychowanie</t>
  </si>
  <si>
    <t>Dotacja celowa otrzymana z budżetu państwa na realizację własnych zadań bieżących</t>
  </si>
  <si>
    <t xml:space="preserve">Dochody j.s.t związane z realizacją zadań z zakresu administracji rządowej oraz innych zadań zleconych </t>
  </si>
  <si>
    <t>Pomoc społeczna</t>
  </si>
  <si>
    <t>Edukacyjna opieka wychowawcza</t>
  </si>
  <si>
    <t>Środki otrzymane od pozostałych jednostek zaliczanych do sektora finansów publicznych na realizacje zadań bieżących jednostki</t>
  </si>
  <si>
    <t>Gospodarka komunalna i ochrona środowiska</t>
  </si>
  <si>
    <t>Kultura fizyczna</t>
  </si>
  <si>
    <t>Dochody ogółem</t>
  </si>
  <si>
    <t>Iłów,30.03.2012r.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</si>
  <si>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</si>
  <si>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Rozdział</t>
  </si>
  <si>
    <t>Nazwa działu i rozdziału</t>
  </si>
  <si>
    <t>Wykonane wydatki na 31.12.2011</t>
  </si>
  <si>
    <t>w tym :</t>
  </si>
  <si>
    <t>Plan</t>
  </si>
  <si>
    <t>%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</si>
  <si>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</si>
  <si>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</si>
  <si>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</si>
  <si>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</si>
  <si>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</si>
  <si>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</si>
  <si>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15011</t>
  </si>
  <si>
    <t>Rozwój przedsiębiorczości</t>
  </si>
  <si>
    <t>150</t>
  </si>
  <si>
    <t>Przetwórstwo przemysłowe</t>
  </si>
  <si>
    <t>Dostarczanie wody</t>
  </si>
  <si>
    <t>Wytwarzanie i zaopatrywanie w wodę</t>
  </si>
  <si>
    <t>Drogi publiczne wojewódzkie</t>
  </si>
  <si>
    <t>Drogi publiczne powiatowe</t>
  </si>
  <si>
    <t>Drogi publiczne gminne</t>
  </si>
  <si>
    <t>Usuwanie skutków klęsk żywiołowych</t>
  </si>
  <si>
    <t>Gospodarka gruntami i nieruchomościami</t>
  </si>
  <si>
    <t>Prace geodezyjne i kartograficzne</t>
  </si>
  <si>
    <t>Cmentarze</t>
  </si>
  <si>
    <t>Działalność usługowa</t>
  </si>
  <si>
    <t>Urzędy wojewódzkie</t>
  </si>
  <si>
    <t>Rady gmin</t>
  </si>
  <si>
    <t>Urzędy gmin</t>
  </si>
  <si>
    <t>Spis powszechny i inne</t>
  </si>
  <si>
    <t xml:space="preserve">Promocja jednostek samorządu terytorialnego </t>
  </si>
  <si>
    <t>Urzędy naczelnych organów władzy państwowej, kontroli i ochrony prawa</t>
  </si>
  <si>
    <t>Wybory do Sejmu i Senatu</t>
  </si>
  <si>
    <t>Urzędy naczelnych organów władzy państwowej, kontroli i ochrony prawa oraz sądownictwa</t>
  </si>
  <si>
    <t>Komendy Wojewódzkie Państwowej Staży Pożarnej</t>
  </si>
  <si>
    <t>Ochotnicze straże pożarne</t>
  </si>
  <si>
    <t>Obrona cywilna</t>
  </si>
  <si>
    <t>Zarządzanie kryzysowe</t>
  </si>
  <si>
    <t>Bezpieczeństwo publiczne i ochrona przeciwpożarowa</t>
  </si>
  <si>
    <t xml:space="preserve">Pobór podatków, opłat i niepodatkowych należności budżetowych </t>
  </si>
  <si>
    <t>Dochody od osób prawnych, od osób fizycznych i od innych jednostek nieposiadających osobowości prawnej oraz wydatki związane z ich poborem</t>
  </si>
  <si>
    <t>Obsługa papierów wartościowych, kredytów i pożyczek jednostek samorządu terytorialnego</t>
  </si>
  <si>
    <t>Obsługa długu publicznego</t>
  </si>
  <si>
    <t>Rezerwy ogólne i celowe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</si>
  <si>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</si>
  <si>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</si>
  <si>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</si>
  <si>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</si>
  <si>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</si>
  <si>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</si>
  <si>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</si>
  <si>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Stołówki szkolne</t>
  </si>
  <si>
    <t>Zwalczanie narkomanii</t>
  </si>
  <si>
    <t>Przeciwdziałanie alkoholizmowi</t>
  </si>
  <si>
    <t>Ochrona zdrowia</t>
  </si>
  <si>
    <t>85202</t>
  </si>
  <si>
    <t>Domy pomocy społecznej</t>
  </si>
  <si>
    <t>85212</t>
  </si>
  <si>
    <t>świadczenia rodzinne i fundusz alimentacyjny oraz składki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</si>
  <si>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</si>
  <si>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</si>
  <si>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</si>
  <si>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</si>
  <si>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</si>
  <si>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</si>
  <si>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pozostała działalność</t>
  </si>
  <si>
    <t>Świetlice szkolne</t>
  </si>
  <si>
    <t>Pomoc materialna dla uczniów</t>
  </si>
  <si>
    <t>Gospodarka ściekowa i ochrona wód</t>
  </si>
  <si>
    <t>Gospodarka odpadami</t>
  </si>
  <si>
    <t>Oczyszczanie miast i wsi</t>
  </si>
  <si>
    <t>Utrzymanie zieleni w miastach i gminach</t>
  </si>
  <si>
    <t>Oświetlenie ulic,placów i dróg</t>
  </si>
  <si>
    <t>Domy i ośrodki kultury, świetlice i kluby</t>
  </si>
  <si>
    <t>Biblioteki</t>
  </si>
  <si>
    <t>Kultura i ochrona dziedzictwa narodowego</t>
  </si>
  <si>
    <t>Obiekty sportowe</t>
  </si>
  <si>
    <t>Zadania w zakresie kultury fizycznej</t>
  </si>
  <si>
    <t>Wydatki ogółem</t>
  </si>
  <si>
    <t>WYDATKI BIEŻĄCE na 31.12.2011r.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</si>
  <si>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</si>
  <si>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</si>
  <si>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</si>
  <si>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</si>
  <si>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</si>
  <si>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</si>
  <si>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</si>
  <si>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</si>
  <si>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 xml:space="preserve">Prace geodezyjne i kartograficzne </t>
  </si>
  <si>
    <t xml:space="preserve">Wybory do Sejmu i Senatu </t>
  </si>
  <si>
    <t>Stołówki szkolne i przedszkolne</t>
  </si>
  <si>
    <t xml:space="preserve">Usuwanie skutków klęsk żywiołowych </t>
  </si>
  <si>
    <t xml:space="preserve"> Utrzymanie zieleni w miastach i gminach </t>
  </si>
  <si>
    <t>WYDATKI MAJĄTKOWE na 31.12.2011r.</t>
  </si>
  <si>
    <t>Inwestycje i zakupy inwestycyjne</t>
  </si>
  <si>
    <t>w tym na:</t>
  </si>
  <si>
    <t>Dotacje</t>
  </si>
  <si>
    <t xml:space="preserve">programy finansowane z udziałem środków europejskich i innych środków pochodzących ze śródeł zagranicznych niepodlegających zwrotowi </t>
  </si>
  <si>
    <t>E8:E9</t>
  </si>
  <si>
    <t>Infrastruktura wodociągowa</t>
  </si>
  <si>
    <t>Gospodarka komunalna i ochrona środ.</t>
  </si>
  <si>
    <t>Ogółem wydatki</t>
  </si>
  <si>
    <t>WYNIK BUDŻETU ZA 2011 ROK</t>
  </si>
  <si>
    <t>Lp.</t>
  </si>
  <si>
    <t>Treść</t>
  </si>
  <si>
    <t>Klasyfikacja
§</t>
  </si>
  <si>
    <t>Kwota 2011 r</t>
  </si>
  <si>
    <t>1.</t>
  </si>
  <si>
    <t>Dochody</t>
  </si>
  <si>
    <t>2.</t>
  </si>
  <si>
    <t>Wydatki</t>
  </si>
  <si>
    <t>3.</t>
  </si>
  <si>
    <t>Wynik budżetu</t>
  </si>
  <si>
    <r>
      <t xml:space="preserve">                         </t>
    </r>
    <r>
      <rPr>
        <b/>
        <sz val="12"/>
        <rFont val="Arial CE"/>
        <family val="2"/>
      </rPr>
      <t>PRZYCHODY I ROZCHODY BUDŻETU GMINY W 2011 ROKU</t>
    </r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</si>
  <si>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</si>
  <si>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</si>
  <si>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</si>
  <si>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</si>
  <si>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</si>
  <si>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</si>
  <si>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</si>
  <si>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</si>
  <si>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</si>
  <si>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</si>
  <si>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</si>
  <si>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</si>
  <si>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</si>
  <si>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</si>
  <si>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</si>
  <si>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</si>
  <si>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</si>
  <si>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</si>
  <si>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</si>
  <si>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</si>
  <si>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</si>
  <si>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</si>
  <si>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</si>
  <si>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</si>
  <si>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</si>
  <si>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</si>
  <si>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</si>
  <si>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</si>
  <si>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</si>
  <si>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</si>
  <si>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</si>
  <si>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</si>
  <si>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</si>
  <si>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</si>
  <si>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</si>
  <si>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Wydatki na realizację zadań określonych w gminnym programie przeciwdziałania narkomanii</t>
  </si>
  <si>
    <t>na 31.12.2011r.</t>
  </si>
  <si>
    <t>Nazwa</t>
  </si>
  <si>
    <t>Dochody i wydatki związane z realizacją zadań z zakresu administracji rządowej i innych zleconych odrębnymi ustawami na 31.12.2011r.</t>
  </si>
  <si>
    <t>Nazwa zadania</t>
  </si>
  <si>
    <t>z tego:</t>
  </si>
  <si>
    <t>wydatki bieżące</t>
  </si>
  <si>
    <t>wydatki majątkowe</t>
  </si>
  <si>
    <t>Utrzymanie pracowników Urzędu Stanu Cywilnego i Obrony Cywilnej wynagrodzenia z pochodnymi</t>
  </si>
  <si>
    <t>Prowadzenie i aktualizacja stałego rejestru wyborców</t>
  </si>
  <si>
    <t>Przygotowanie i przeprowadzenie wyborów do Sejmu i Senatu</t>
  </si>
  <si>
    <t>Zakup wyposażenia do magazynu obrony cywilnej</t>
  </si>
  <si>
    <t>Wypłata świadczeń rodzinnych, zaliczki alimentacyjnej oraz składki na ubezpieczenia emerytalne i rentowe z ubezpieczenia społecznego</t>
  </si>
  <si>
    <t>Przekazanie składek na ubezpieczenie zdrowotne za osoby pobierające świadczenia z pomocy społecznej oraz niektóre świadczenia rodzinne</t>
  </si>
  <si>
    <t>Wypłaty świadczeń dla rodzin rolniczych poszkodowanych w powodzi</t>
  </si>
  <si>
    <t>Dochody z tytułu wydawania zezwoleń na sprzedaż
 napojów alkoholowych oraz wydatki na realizację zadań 
określonych w gminnym programie profilaktyki 
i rozwiązywania problemów alkoholowych</t>
  </si>
  <si>
    <t>Na 31.12.2011r.</t>
  </si>
  <si>
    <t>I.</t>
  </si>
  <si>
    <t xml:space="preserve">Wpływy z innych opłat stanowiących dochody jednostek terytorialnego na podstawie ustaw </t>
  </si>
  <si>
    <t>II.</t>
  </si>
  <si>
    <t>WYDATKI</t>
  </si>
  <si>
    <t>Dotacje podmiotowe na 31.12.2011 r.</t>
  </si>
  <si>
    <t>Nazwa instytucji</t>
  </si>
  <si>
    <t xml:space="preserve">Gminny Ośrodek Kultury </t>
  </si>
  <si>
    <t xml:space="preserve">Biblioteka </t>
  </si>
  <si>
    <t>Dotacje celowe dla podmiotów zaliczanych i niezaliczanych do sektora finansów publicznych za 2011 r.</t>
  </si>
  <si>
    <t>Jednostki sektora finansów publicznych</t>
  </si>
  <si>
    <t>Nazwa jednostki</t>
  </si>
  <si>
    <t>Urząd Marszałkowski Województwa Mazowieckiego</t>
  </si>
  <si>
    <t>Jednostki spoza sektora finansów publicznych</t>
  </si>
  <si>
    <t>1</t>
  </si>
  <si>
    <t xml:space="preserve">Realizacja zadań własnych gminy w zakresie kultury fizycznej i sportu. Upowszechnianie kultury fizycznej wśród dzieci i młodzieży w wieku szkolnym oraz dorosłych  mieszkańców z terenu gminy. Organizacja zajęć sportowych oraz masowych imprez sportowo-rekreacyjnych </t>
  </si>
  <si>
    <t>Wydatki na zadania inwestycyjne na rok 2011 na 31.12.2011r.</t>
  </si>
  <si>
    <t>Rozdz.</t>
  </si>
  <si>
    <t>Nazwa zadania inwestycyjnego (w tym w ramach funduszu sołeckiego)</t>
  </si>
  <si>
    <t>Rok 2011</t>
  </si>
  <si>
    <t xml:space="preserve">Wydatki 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</si>
  <si>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</si>
  <si>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</si>
  <si>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</si>
  <si>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</si>
  <si>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</si>
  <si>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</si>
  <si>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Plan po zmianach</t>
  </si>
  <si>
    <t>Łączne koszty finansowe</t>
  </si>
  <si>
    <t>Uporządkowanie gospodarki ściekowej ściekowej w północnej części osady Iłów oraz budowa wodociągu Iłów-Wołyńskie</t>
  </si>
  <si>
    <t>Urząd Gminy</t>
  </si>
  <si>
    <t>Wodociągowanie wsi nadwiślańskich  w gm.Iłów</t>
  </si>
  <si>
    <t xml:space="preserve">Zakup ciągnika rolniczego Pronar 1221 A wraz z przyczepą, ładowaczem Pronar LC 5,pługiem i kosiarką samojezdną </t>
  </si>
  <si>
    <t xml:space="preserve">Rolnictwo i łowiectwo </t>
  </si>
  <si>
    <t>60016</t>
  </si>
  <si>
    <t>Przebudowa drogi gminnej  Lasotka – Krzyżyk 1800 mb</t>
  </si>
  <si>
    <t>Przebudowa drogi i gminnej Olunin</t>
  </si>
  <si>
    <t>Przebudowa drogi gminnej w Iłowie Klonowa</t>
  </si>
  <si>
    <t>60078</t>
  </si>
  <si>
    <t>Przebudowa drogi gminnej Łady- Pieczyska Łowickie – Pieczyska Iłowskie 5689mb</t>
  </si>
  <si>
    <t>Przebudowa drogi gminnej Iłów Pieczyska Łowickie – Powódź</t>
  </si>
  <si>
    <t>600</t>
  </si>
  <si>
    <t xml:space="preserve">Transport i łączność </t>
  </si>
  <si>
    <t>75023</t>
  </si>
  <si>
    <t>Modernizacja budynku administracyjnego UG</t>
  </si>
  <si>
    <t xml:space="preserve">Wykonanie systemu wizyjnego kamer wewnętrznych i zewnętrznych budynku UG </t>
  </si>
  <si>
    <t>750</t>
  </si>
  <si>
    <t>75412</t>
  </si>
  <si>
    <t>Rozbudowa remizy OSP Ostrowce (własność gminy)</t>
  </si>
  <si>
    <t>754</t>
  </si>
  <si>
    <t>90004</t>
  </si>
  <si>
    <t>900</t>
  </si>
  <si>
    <t>92601</t>
  </si>
  <si>
    <t>Budowa kompleksu sportowego w ramach programu Moje Boisko  ORLIK 2012</t>
  </si>
  <si>
    <t>926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</si>
  <si>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</si>
  <si>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</si>
  <si>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</si>
  <si>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</si>
  <si>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</si>
  <si>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</si>
  <si>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Zestawienie tabelaryczne wykonania dochodów majątkowych za 2011r.</t>
  </si>
  <si>
    <t>§</t>
  </si>
  <si>
    <t>Dochody majątkowe</t>
  </si>
  <si>
    <t>01041</t>
  </si>
  <si>
    <t xml:space="preserve">Dotacje celowa  w ramach programów finansowanych z udziałem środków europejskich </t>
  </si>
  <si>
    <t>Środki na dofinansowanie własnych inwestycji gmin pozyskane z innych źródeł</t>
  </si>
  <si>
    <t>Dotacje celowe otrzymane z samorządu województwa na inwestycje  i zakupy  inwestycyjne realizowane na podstawie porozumień ( umów) między jednostkami  samorządu terytorialnego</t>
  </si>
  <si>
    <t>Dotacje celowa  otrzymane z budżetu państwa na realizację  inwestycji i zakupów inwestycyjnych własnych gmin</t>
  </si>
  <si>
    <t>Wpływ ze sprzedaży składników majątkowych</t>
  </si>
  <si>
    <t>Modernizacja- rewitalizacja Rynku  Staromiejskiego z zielenią, oświetleniem parkowym oraz elementami małej infrastruktury w Iłowie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</si>
</sst>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\ #,##0.00&quot;      &quot;;\-#,##0.00&quot;      &quot;;&quot; -&quot;#&quot;      &quot;;@\ "/>
    <numFmt numFmtId="166" formatCode="#,###.00"/>
    <numFmt numFmtId="167" formatCode="#,##0.00;\-#,##0.00"/>
    <numFmt numFmtId="168" formatCode="#,##0.00_ ;\-#,##0.00\ "/>
    <numFmt numFmtId="169" formatCode="_-* #,##0.00\ _z_ł_-;\-* #,##0.00\ _z_ł_-;_-* \-??\ _z_ł_-;_-@_-"/>
  </numFmts>
  <fonts count="59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8"/>
      <color indexed="8"/>
      <name val="Tahoma"/>
      <family val="2"/>
    </font>
    <font>
      <i/>
      <sz val="10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.5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6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6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0" fillId="0" borderId="10" xfId="6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Border="1" applyAlignment="1">
      <alignment vertical="center" wrapText="1"/>
    </xf>
    <xf numFmtId="10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vertical="center"/>
      <protection/>
    </xf>
    <xf numFmtId="10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4" fontId="1" fillId="0" borderId="10" xfId="42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10" fontId="0" fillId="0" borderId="14" xfId="0" applyNumberFormat="1" applyBorder="1" applyAlignment="1">
      <alignment vertical="center"/>
    </xf>
    <xf numFmtId="4" fontId="3" fillId="0" borderId="10" xfId="42" applyNumberFormat="1" applyFont="1" applyFill="1" applyBorder="1" applyAlignment="1" applyProtection="1">
      <alignment vertical="center" wrapText="1"/>
      <protection/>
    </xf>
    <xf numFmtId="4" fontId="0" fillId="0" borderId="10" xfId="42" applyNumberFormat="1" applyFont="1" applyFill="1" applyBorder="1" applyAlignment="1" applyProtection="1">
      <alignment horizontal="right" vertical="center"/>
      <protection/>
    </xf>
    <xf numFmtId="166" fontId="0" fillId="0" borderId="10" xfId="60" applyNumberFormat="1" applyFont="1" applyFill="1" applyBorder="1" applyAlignment="1" applyProtection="1">
      <alignment vertical="center"/>
      <protection/>
    </xf>
    <xf numFmtId="166" fontId="1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166" fontId="2" fillId="0" borderId="10" xfId="60" applyNumberFormat="1" applyFont="1" applyFill="1" applyBorder="1" applyAlignment="1" applyProtection="1">
      <alignment vertical="center"/>
      <protection/>
    </xf>
    <xf numFmtId="167" fontId="2" fillId="0" borderId="10" xfId="0" applyNumberFormat="1" applyFont="1" applyBorder="1" applyAlignment="1">
      <alignment vertical="center"/>
    </xf>
    <xf numFmtId="2" fontId="0" fillId="0" borderId="10" xfId="60" applyNumberFormat="1" applyFont="1" applyFill="1" applyBorder="1" applyAlignment="1" applyProtection="1">
      <alignment vertical="center"/>
      <protection/>
    </xf>
    <xf numFmtId="166" fontId="1" fillId="0" borderId="10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166" fontId="0" fillId="34" borderId="10" xfId="0" applyNumberForma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166" fontId="0" fillId="0" borderId="10" xfId="0" applyNumberFormat="1" applyFont="1" applyBorder="1" applyAlignment="1">
      <alignment vertical="center"/>
    </xf>
    <xf numFmtId="166" fontId="0" fillId="0" borderId="10" xfId="0" applyNumberFormat="1" applyBorder="1" applyAlignment="1">
      <alignment/>
    </xf>
    <xf numFmtId="166" fontId="2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6" fontId="3" fillId="0" borderId="10" xfId="60" applyNumberFormat="1" applyFont="1" applyFill="1" applyBorder="1" applyAlignment="1" applyProtection="1">
      <alignment vertical="center"/>
      <protection/>
    </xf>
    <xf numFmtId="4" fontId="3" fillId="0" borderId="10" xfId="60" applyNumberFormat="1" applyFont="1" applyFill="1" applyBorder="1" applyAlignment="1" applyProtection="1">
      <alignment vertical="center"/>
      <protection/>
    </xf>
    <xf numFmtId="2" fontId="3" fillId="0" borderId="10" xfId="60" applyNumberFormat="1" applyFont="1" applyFill="1" applyBorder="1" applyAlignment="1" applyProtection="1">
      <alignment vertical="center"/>
      <protection/>
    </xf>
    <xf numFmtId="2" fontId="3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166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top" wrapText="1"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42" applyNumberFormat="1" applyFont="1" applyFill="1" applyBorder="1" applyAlignment="1" applyProtection="1">
      <alignment horizontal="center" vertical="center" wrapText="1"/>
      <protection/>
    </xf>
    <xf numFmtId="9" fontId="3" fillId="0" borderId="10" xfId="54" applyFont="1" applyFill="1" applyBorder="1" applyAlignment="1" applyProtection="1">
      <alignment horizontal="left" vertical="center" wrapText="1"/>
      <protection/>
    </xf>
    <xf numFmtId="4" fontId="3" fillId="0" borderId="10" xfId="54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Border="1" applyAlignment="1">
      <alignment vertical="top" wrapText="1"/>
    </xf>
    <xf numFmtId="166" fontId="0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166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166" fontId="0" fillId="0" borderId="10" xfId="0" applyNumberFormat="1" applyFont="1" applyBorder="1" applyAlignment="1">
      <alignment/>
    </xf>
    <xf numFmtId="9" fontId="3" fillId="0" borderId="16" xfId="54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66" fontId="1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right" vertical="center"/>
    </xf>
    <xf numFmtId="10" fontId="2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vertical="center" wrapText="1"/>
    </xf>
    <xf numFmtId="10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33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10" fontId="2" fillId="0" borderId="10" xfId="0" applyNumberFormat="1" applyFont="1" applyBorder="1" applyAlignment="1">
      <alignment vertical="top" wrapText="1"/>
    </xf>
    <xf numFmtId="10" fontId="0" fillId="0" borderId="10" xfId="0" applyNumberFormat="1" applyFont="1" applyBorder="1" applyAlignment="1">
      <alignment vertical="top" wrapText="1"/>
    </xf>
    <xf numFmtId="0" fontId="2" fillId="0" borderId="16" xfId="0" applyFont="1" applyBorder="1" applyAlignment="1">
      <alignment/>
    </xf>
    <xf numFmtId="1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wrapText="1"/>
    </xf>
    <xf numFmtId="10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68" fontId="1" fillId="0" borderId="15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10" fontId="1" fillId="0" borderId="21" xfId="0" applyNumberFormat="1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66" fontId="1" fillId="0" borderId="2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166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2" fillId="0" borderId="10" xfId="0" applyFont="1" applyBorder="1" applyAlignment="1">
      <alignment/>
    </xf>
    <xf numFmtId="166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top" wrapText="1"/>
    </xf>
    <xf numFmtId="166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66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10" fontId="1" fillId="0" borderId="11" xfId="0" applyNumberFormat="1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0" fontId="5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1" fillId="0" borderId="10" xfId="52" applyFont="1" applyBorder="1">
      <alignment/>
      <protection/>
    </xf>
    <xf numFmtId="10" fontId="1" fillId="0" borderId="10" xfId="52" applyNumberFormat="1" applyFont="1" applyBorder="1">
      <alignment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166" fontId="1" fillId="0" borderId="10" xfId="52" applyNumberFormat="1" applyFont="1" applyBorder="1">
      <alignment/>
      <protection/>
    </xf>
    <xf numFmtId="4" fontId="1" fillId="0" borderId="10" xfId="52" applyNumberFormat="1" applyFont="1" applyBorder="1">
      <alignment/>
      <protection/>
    </xf>
    <xf numFmtId="0" fontId="3" fillId="0" borderId="10" xfId="52" applyFont="1" applyBorder="1" applyAlignment="1">
      <alignment horizontal="left" wrapText="1"/>
      <protection/>
    </xf>
    <xf numFmtId="166" fontId="3" fillId="0" borderId="10" xfId="52" applyNumberFormat="1" applyFont="1" applyBorder="1">
      <alignment/>
      <protection/>
    </xf>
    <xf numFmtId="4" fontId="3" fillId="0" borderId="10" xfId="52" applyNumberFormat="1" applyFont="1" applyBorder="1">
      <alignment/>
      <protection/>
    </xf>
    <xf numFmtId="10" fontId="3" fillId="0" borderId="10" xfId="52" applyNumberFormat="1" applyFont="1" applyBorder="1">
      <alignment/>
      <protection/>
    </xf>
    <xf numFmtId="0" fontId="1" fillId="0" borderId="21" xfId="52" applyFont="1" applyBorder="1" applyAlignment="1">
      <alignment horizontal="center" vertical="center"/>
      <protection/>
    </xf>
    <xf numFmtId="0" fontId="1" fillId="0" borderId="14" xfId="0" applyFont="1" applyBorder="1" applyAlignment="1">
      <alignment wrapText="1"/>
    </xf>
    <xf numFmtId="166" fontId="1" fillId="0" borderId="21" xfId="52" applyNumberFormat="1" applyFont="1" applyBorder="1" applyAlignment="1">
      <alignment vertical="center"/>
      <protection/>
    </xf>
    <xf numFmtId="4" fontId="1" fillId="0" borderId="21" xfId="52" applyNumberFormat="1" applyFont="1" applyBorder="1" applyAlignment="1">
      <alignment vertical="center"/>
      <protection/>
    </xf>
    <xf numFmtId="10" fontId="1" fillId="0" borderId="21" xfId="52" applyNumberFormat="1" applyFont="1" applyBorder="1" applyAlignment="1">
      <alignment vertical="center"/>
      <protection/>
    </xf>
    <xf numFmtId="0" fontId="1" fillId="0" borderId="21" xfId="52" applyFont="1" applyBorder="1">
      <alignment/>
      <protection/>
    </xf>
    <xf numFmtId="0" fontId="1" fillId="0" borderId="22" xfId="52" applyFont="1" applyBorder="1">
      <alignment/>
      <protection/>
    </xf>
    <xf numFmtId="166" fontId="1" fillId="0" borderId="22" xfId="52" applyNumberFormat="1" applyFont="1" applyBorder="1" applyAlignment="1">
      <alignment vertical="center"/>
      <protection/>
    </xf>
    <xf numFmtId="4" fontId="1" fillId="0" borderId="22" xfId="52" applyNumberFormat="1" applyFont="1" applyBorder="1" applyAlignment="1">
      <alignment vertical="center"/>
      <protection/>
    </xf>
    <xf numFmtId="10" fontId="1" fillId="0" borderId="22" xfId="52" applyNumberFormat="1" applyFont="1" applyBorder="1" applyAlignment="1">
      <alignment vertical="center"/>
      <protection/>
    </xf>
    <xf numFmtId="0" fontId="1" fillId="0" borderId="20" xfId="52" applyFont="1" applyBorder="1">
      <alignment/>
      <protection/>
    </xf>
    <xf numFmtId="166" fontId="3" fillId="0" borderId="10" xfId="52" applyNumberFormat="1" applyFont="1" applyBorder="1" applyAlignment="1">
      <alignment vertical="center"/>
      <protection/>
    </xf>
    <xf numFmtId="4" fontId="3" fillId="0" borderId="10" xfId="52" applyNumberFormat="1" applyFont="1" applyBorder="1" applyAlignment="1">
      <alignment vertical="center"/>
      <protection/>
    </xf>
    <xf numFmtId="10" fontId="3" fillId="0" borderId="10" xfId="52" applyNumberFormat="1" applyFont="1" applyBorder="1" applyAlignment="1">
      <alignment vertical="center"/>
      <protection/>
    </xf>
    <xf numFmtId="4" fontId="2" fillId="0" borderId="13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0" fontId="0" fillId="0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vertical="center" wrapText="1"/>
    </xf>
    <xf numFmtId="169" fontId="0" fillId="0" borderId="10" xfId="0" applyNumberFormat="1" applyBorder="1" applyAlignment="1">
      <alignment vertical="center"/>
    </xf>
    <xf numFmtId="169" fontId="21" fillId="0" borderId="10" xfId="0" applyNumberFormat="1" applyFont="1" applyBorder="1" applyAlignment="1">
      <alignment vertical="center" wrapText="1"/>
    </xf>
    <xf numFmtId="169" fontId="0" fillId="0" borderId="0" xfId="0" applyNumberFormat="1" applyAlignment="1">
      <alignment/>
    </xf>
    <xf numFmtId="169" fontId="2" fillId="0" borderId="10" xfId="0" applyNumberFormat="1" applyFont="1" applyBorder="1" applyAlignment="1">
      <alignment vertical="center" wrapText="1"/>
    </xf>
    <xf numFmtId="169" fontId="2" fillId="0" borderId="10" xfId="0" applyNumberFormat="1" applyFont="1" applyBorder="1" applyAlignment="1">
      <alignment vertical="center"/>
    </xf>
    <xf numFmtId="169" fontId="0" fillId="0" borderId="10" xfId="0" applyNumberFormat="1" applyFont="1" applyBorder="1" applyAlignment="1">
      <alignment vertical="center"/>
    </xf>
    <xf numFmtId="169" fontId="22" fillId="0" borderId="10" xfId="0" applyNumberFormat="1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right" vertical="center"/>
    </xf>
    <xf numFmtId="169" fontId="0" fillId="0" borderId="10" xfId="0" applyNumberFormat="1" applyFont="1" applyBorder="1" applyAlignment="1">
      <alignment horizontal="right" vertical="center"/>
    </xf>
    <xf numFmtId="169" fontId="2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10" xfId="0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/>
      <protection/>
    </xf>
    <xf numFmtId="0" fontId="13" fillId="0" borderId="26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3" borderId="29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7" xfId="51"/>
    <cellStyle name="Normalny_zał. nr 8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3"/>
  <sheetViews>
    <sheetView zoomScalePageLayoutView="0" workbookViewId="0" topLeftCell="A73">
      <selection activeCell="C83" activeCellId="1" sqref="A19 C83"/>
    </sheetView>
  </sheetViews>
  <sheetFormatPr defaultColWidth="9.140625" defaultRowHeight="12.75"/>
  <cols>
    <col min="1" max="1" width="1.421875" style="0" customWidth="1"/>
    <col min="2" max="2" width="5.28125" style="0" customWidth="1"/>
    <col min="3" max="3" width="30.8515625" style="0" customWidth="1"/>
    <col min="4" max="4" width="13.421875" style="1" customWidth="1"/>
    <col min="5" max="5" width="13.421875" style="0" customWidth="1"/>
    <col min="6" max="6" width="9.28125" style="0" customWidth="1"/>
    <col min="7" max="7" width="13.8515625" style="0" customWidth="1"/>
    <col min="8" max="8" width="12.57421875" style="0" customWidth="1"/>
    <col min="9" max="9" width="12.7109375" style="0" customWidth="1"/>
    <col min="10" max="10" width="14.421875" style="0" customWidth="1"/>
    <col min="11" max="11" width="12.421875" style="0" customWidth="1"/>
    <col min="12" max="12" width="12.57421875" style="0" customWidth="1"/>
  </cols>
  <sheetData>
    <row r="1" spans="6:9" ht="14.25" customHeight="1">
      <c r="F1" s="2"/>
      <c r="I1" t="s">
        <v>0</v>
      </c>
    </row>
    <row r="2" spans="6:9" ht="14.25" customHeight="1">
      <c r="F2" s="2"/>
      <c r="I2" t="s">
        <v>1</v>
      </c>
    </row>
    <row r="3" ht="14.25" customHeight="1">
      <c r="F3" s="2" t="s">
        <v>2</v>
      </c>
    </row>
    <row r="4" spans="2:12" ht="12.75">
      <c r="B4" s="273" t="s">
        <v>3</v>
      </c>
      <c r="C4" s="273" t="s">
        <v>4</v>
      </c>
      <c r="D4" s="278" t="s">
        <v>5</v>
      </c>
      <c r="E4" s="278"/>
      <c r="F4" s="278"/>
      <c r="G4" s="278"/>
      <c r="H4" s="278"/>
      <c r="I4" s="278"/>
      <c r="J4" s="278"/>
      <c r="K4" s="278"/>
      <c r="L4" s="278"/>
    </row>
    <row r="5" spans="2:12" ht="12.75" customHeight="1">
      <c r="B5" s="273"/>
      <c r="C5" s="273"/>
      <c r="D5" s="279" t="s">
        <v>6</v>
      </c>
      <c r="E5" s="279"/>
      <c r="F5" s="279"/>
      <c r="G5" s="273" t="s">
        <v>7</v>
      </c>
      <c r="H5" s="273"/>
      <c r="I5" s="273"/>
      <c r="J5" s="273"/>
      <c r="K5" s="273"/>
      <c r="L5" s="273"/>
    </row>
    <row r="6" spans="2:12" ht="16.5" customHeight="1">
      <c r="B6" s="273"/>
      <c r="C6" s="273"/>
      <c r="D6" s="279"/>
      <c r="E6" s="279"/>
      <c r="F6" s="279"/>
      <c r="G6" s="273" t="s">
        <v>8</v>
      </c>
      <c r="H6" s="273" t="s">
        <v>9</v>
      </c>
      <c r="I6" s="273"/>
      <c r="J6" s="273" t="s">
        <v>10</v>
      </c>
      <c r="K6" s="273" t="s">
        <v>9</v>
      </c>
      <c r="L6" s="273"/>
    </row>
    <row r="7" spans="2:12" ht="93.75" customHeight="1">
      <c r="B7" s="273"/>
      <c r="C7" s="273"/>
      <c r="D7" s="279"/>
      <c r="E7" s="279"/>
      <c r="F7" s="279"/>
      <c r="G7" s="273"/>
      <c r="H7" s="273" t="s">
        <v>11</v>
      </c>
      <c r="I7" s="274" t="s">
        <v>12</v>
      </c>
      <c r="J7" s="273"/>
      <c r="K7" s="273" t="s">
        <v>11</v>
      </c>
      <c r="L7" s="275" t="s">
        <v>12</v>
      </c>
    </row>
    <row r="8" spans="2:12" ht="11.25" customHeight="1">
      <c r="B8" s="273"/>
      <c r="C8" s="4"/>
      <c r="D8" s="5" t="s">
        <v>13</v>
      </c>
      <c r="E8" s="3" t="s">
        <v>14</v>
      </c>
      <c r="F8" s="6" t="s">
        <v>15</v>
      </c>
      <c r="G8" s="273"/>
      <c r="H8" s="273"/>
      <c r="I8" s="274"/>
      <c r="J8" s="273"/>
      <c r="K8" s="273"/>
      <c r="L8" s="275"/>
    </row>
    <row r="9" spans="2:12" ht="9.75" customHeight="1">
      <c r="B9" s="7">
        <v>1</v>
      </c>
      <c r="C9" s="7">
        <v>2</v>
      </c>
      <c r="D9" s="276">
        <v>3</v>
      </c>
      <c r="E9" s="276"/>
      <c r="F9" s="276"/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</row>
    <row r="10" spans="2:12" ht="37.5" customHeight="1">
      <c r="B10" s="8"/>
      <c r="C10" s="9" t="s">
        <v>16</v>
      </c>
      <c r="D10" s="10">
        <v>1893409</v>
      </c>
      <c r="E10" s="11">
        <v>1893863.2</v>
      </c>
      <c r="F10" s="12">
        <f aca="true" t="shared" si="0" ref="F10:F25">E10/D10</f>
        <v>1.0002398847792526</v>
      </c>
      <c r="G10" s="13"/>
      <c r="H10" s="13"/>
      <c r="I10" s="14"/>
      <c r="J10" s="11">
        <v>1893863.2</v>
      </c>
      <c r="K10" s="14"/>
      <c r="L10" s="14">
        <v>1893563.2</v>
      </c>
    </row>
    <row r="11" spans="2:12" ht="65.25" customHeight="1">
      <c r="B11" s="15"/>
      <c r="C11" s="9" t="s">
        <v>17</v>
      </c>
      <c r="D11" s="10">
        <v>280038.26</v>
      </c>
      <c r="E11" s="11">
        <v>280035.77</v>
      </c>
      <c r="F11" s="12">
        <f t="shared" si="0"/>
        <v>0.9999911083578366</v>
      </c>
      <c r="G11" s="11">
        <v>280035.77</v>
      </c>
      <c r="H11" s="11">
        <v>280035.77</v>
      </c>
      <c r="I11" s="14"/>
      <c r="J11" s="13"/>
      <c r="K11" s="14"/>
      <c r="L11" s="14"/>
    </row>
    <row r="12" spans="2:12" ht="48" customHeight="1">
      <c r="B12" s="15"/>
      <c r="C12" s="9" t="s">
        <v>18</v>
      </c>
      <c r="D12" s="10">
        <v>37000</v>
      </c>
      <c r="E12" s="11">
        <v>37013.92</v>
      </c>
      <c r="F12" s="12">
        <f t="shared" si="0"/>
        <v>1.0003762162162162</v>
      </c>
      <c r="G12" s="11"/>
      <c r="H12" s="11"/>
      <c r="I12" s="14"/>
      <c r="J12" s="13">
        <v>37013.92</v>
      </c>
      <c r="K12" s="14"/>
      <c r="L12" s="14"/>
    </row>
    <row r="13" spans="2:12" ht="12.75" customHeight="1">
      <c r="B13" s="16" t="s">
        <v>19</v>
      </c>
      <c r="C13" s="17" t="s">
        <v>20</v>
      </c>
      <c r="D13" s="18">
        <f>SUM(D10:D12)</f>
        <v>2210447.26</v>
      </c>
      <c r="E13" s="18">
        <f>SUM(E10:E12)</f>
        <v>2210912.8899999997</v>
      </c>
      <c r="F13" s="19">
        <f t="shared" si="0"/>
        <v>1.0002106496763916</v>
      </c>
      <c r="G13" s="18">
        <f>SUM(G10:G11)</f>
        <v>280035.77</v>
      </c>
      <c r="H13" s="18">
        <f>SUM(H10:H11)</f>
        <v>280035.77</v>
      </c>
      <c r="I13" s="18">
        <v>0</v>
      </c>
      <c r="J13" s="18">
        <f>SUM(J10:J12)</f>
        <v>1930877.1199999999</v>
      </c>
      <c r="K13" s="18">
        <v>0</v>
      </c>
      <c r="L13" s="20">
        <v>1893563.2</v>
      </c>
    </row>
    <row r="14" spans="2:12" ht="81" customHeight="1">
      <c r="B14" s="8"/>
      <c r="C14" s="9" t="s">
        <v>21</v>
      </c>
      <c r="D14" s="10">
        <v>2000</v>
      </c>
      <c r="E14" s="10">
        <v>1978.68</v>
      </c>
      <c r="F14" s="19">
        <f t="shared" si="0"/>
        <v>0.98934</v>
      </c>
      <c r="G14" s="10">
        <v>1978.68</v>
      </c>
      <c r="H14" s="10"/>
      <c r="I14" s="10"/>
      <c r="J14" s="10"/>
      <c r="K14" s="10"/>
      <c r="L14" s="10"/>
    </row>
    <row r="15" spans="2:12" ht="12.75" customHeight="1">
      <c r="B15" s="16" t="s">
        <v>22</v>
      </c>
      <c r="C15" s="17" t="s">
        <v>23</v>
      </c>
      <c r="D15" s="18">
        <v>2000</v>
      </c>
      <c r="E15" s="18">
        <v>1978.68</v>
      </c>
      <c r="F15" s="19">
        <f t="shared" si="0"/>
        <v>0.98934</v>
      </c>
      <c r="G15" s="18">
        <v>1978.68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</row>
    <row r="16" spans="2:12" ht="12.75" customHeight="1">
      <c r="B16" s="15"/>
      <c r="C16" s="9" t="s">
        <v>24</v>
      </c>
      <c r="D16" s="10">
        <v>330000</v>
      </c>
      <c r="E16" s="11">
        <v>342453.47</v>
      </c>
      <c r="F16" s="12">
        <f t="shared" si="0"/>
        <v>1.037737787878788</v>
      </c>
      <c r="G16" s="11">
        <v>342453.47</v>
      </c>
      <c r="H16" s="13"/>
      <c r="I16" s="14"/>
      <c r="J16" s="13"/>
      <c r="K16" s="14"/>
      <c r="L16" s="14"/>
    </row>
    <row r="17" spans="2:12" ht="12.75" customHeight="1">
      <c r="B17" s="15"/>
      <c r="C17" s="9" t="s">
        <v>25</v>
      </c>
      <c r="D17" s="10">
        <v>3500</v>
      </c>
      <c r="E17" s="11">
        <v>3428.11</v>
      </c>
      <c r="F17" s="12">
        <f t="shared" si="0"/>
        <v>0.97946</v>
      </c>
      <c r="G17" s="11">
        <v>3428.11</v>
      </c>
      <c r="H17" s="13"/>
      <c r="I17" s="14"/>
      <c r="J17" s="13"/>
      <c r="K17" s="14"/>
      <c r="L17" s="14"/>
    </row>
    <row r="18" spans="2:12" ht="25.5">
      <c r="B18" s="21">
        <v>400</v>
      </c>
      <c r="C18" s="17" t="s">
        <v>26</v>
      </c>
      <c r="D18" s="18">
        <f>SUM(D16:D17)</f>
        <v>333500</v>
      </c>
      <c r="E18" s="18">
        <f>SUM(E16:E17)</f>
        <v>345881.57999999996</v>
      </c>
      <c r="F18" s="19">
        <f t="shared" si="0"/>
        <v>1.037126176911544</v>
      </c>
      <c r="G18" s="18">
        <f>SUM(G16:G17)</f>
        <v>345881.57999999996</v>
      </c>
      <c r="H18" s="22">
        <v>0</v>
      </c>
      <c r="I18" s="20">
        <v>0</v>
      </c>
      <c r="J18" s="22">
        <v>0</v>
      </c>
      <c r="K18" s="20">
        <v>0</v>
      </c>
      <c r="L18" s="20">
        <v>0</v>
      </c>
    </row>
    <row r="19" spans="2:12" ht="29.25" customHeight="1">
      <c r="B19" s="15">
        <v>600</v>
      </c>
      <c r="C19" s="9" t="s">
        <v>27</v>
      </c>
      <c r="D19" s="10">
        <v>58000</v>
      </c>
      <c r="E19" s="11">
        <v>58000</v>
      </c>
      <c r="F19" s="12">
        <f t="shared" si="0"/>
        <v>1</v>
      </c>
      <c r="G19" s="11"/>
      <c r="H19" s="13"/>
      <c r="I19" s="14"/>
      <c r="J19" s="11">
        <v>58000</v>
      </c>
      <c r="K19" s="11">
        <v>58000</v>
      </c>
      <c r="L19" s="14"/>
    </row>
    <row r="20" spans="2:12" ht="30" customHeight="1">
      <c r="B20" s="15"/>
      <c r="C20" s="9" t="s">
        <v>28</v>
      </c>
      <c r="D20" s="10">
        <v>1851000</v>
      </c>
      <c r="E20" s="11">
        <v>1851000</v>
      </c>
      <c r="F20" s="12">
        <f t="shared" si="0"/>
        <v>1</v>
      </c>
      <c r="G20" s="11"/>
      <c r="H20" s="13"/>
      <c r="I20" s="14"/>
      <c r="J20" s="11">
        <v>1851000</v>
      </c>
      <c r="K20" s="11">
        <v>1851000</v>
      </c>
      <c r="L20" s="14"/>
    </row>
    <row r="21" spans="2:12" ht="12.75" customHeight="1">
      <c r="B21" s="21">
        <v>600</v>
      </c>
      <c r="C21" s="17" t="s">
        <v>29</v>
      </c>
      <c r="D21" s="18">
        <f>SUM(D19:D20)</f>
        <v>1909000</v>
      </c>
      <c r="E21" s="23">
        <f>SUM(E19:E20)</f>
        <v>1909000</v>
      </c>
      <c r="F21" s="19">
        <f t="shared" si="0"/>
        <v>1</v>
      </c>
      <c r="G21" s="23">
        <v>0</v>
      </c>
      <c r="H21" s="22">
        <v>0</v>
      </c>
      <c r="I21" s="20">
        <v>0</v>
      </c>
      <c r="J21" s="22">
        <f>SUM(J19:J20)</f>
        <v>1909000</v>
      </c>
      <c r="K21" s="20">
        <f>SUM(K11:K20)</f>
        <v>1909000</v>
      </c>
      <c r="L21" s="20">
        <v>0</v>
      </c>
    </row>
    <row r="22" spans="2:12" ht="33.75" customHeight="1">
      <c r="B22" s="15"/>
      <c r="C22" s="9" t="s">
        <v>30</v>
      </c>
      <c r="D22" s="10">
        <v>8900</v>
      </c>
      <c r="E22" s="11">
        <v>9088.4</v>
      </c>
      <c r="F22" s="12">
        <f t="shared" si="0"/>
        <v>1.0211685393258427</v>
      </c>
      <c r="G22" s="11">
        <v>9088.4</v>
      </c>
      <c r="H22" s="13"/>
      <c r="I22" s="14"/>
      <c r="J22" s="13"/>
      <c r="K22" s="14"/>
      <c r="L22" s="14"/>
    </row>
    <row r="23" spans="2:12" ht="19.5" customHeight="1">
      <c r="B23" s="15"/>
      <c r="C23" s="9" t="s">
        <v>31</v>
      </c>
      <c r="D23" s="10">
        <v>500</v>
      </c>
      <c r="E23" s="11">
        <v>216.05</v>
      </c>
      <c r="F23" s="12">
        <f t="shared" si="0"/>
        <v>0.43210000000000004</v>
      </c>
      <c r="G23" s="11">
        <v>216.05</v>
      </c>
      <c r="H23" s="13"/>
      <c r="I23" s="14"/>
      <c r="J23" s="13"/>
      <c r="K23" s="14"/>
      <c r="L23" s="14"/>
    </row>
    <row r="24" spans="2:12" ht="69.75" customHeight="1">
      <c r="B24" s="15"/>
      <c r="C24" s="9" t="s">
        <v>32</v>
      </c>
      <c r="D24" s="10">
        <v>64000</v>
      </c>
      <c r="E24" s="11">
        <v>61395.59</v>
      </c>
      <c r="F24" s="12">
        <f t="shared" si="0"/>
        <v>0.95930609375</v>
      </c>
      <c r="G24" s="11">
        <v>61395.59</v>
      </c>
      <c r="H24" s="13"/>
      <c r="I24" s="14"/>
      <c r="J24" s="11"/>
      <c r="K24" s="14"/>
      <c r="L24" s="14"/>
    </row>
    <row r="25" spans="2:12" ht="26.25" customHeight="1">
      <c r="B25" s="15"/>
      <c r="C25" s="9" t="s">
        <v>33</v>
      </c>
      <c r="D25" s="10">
        <v>50</v>
      </c>
      <c r="E25" s="11">
        <v>29.09</v>
      </c>
      <c r="F25" s="12">
        <f t="shared" si="0"/>
        <v>0.5818</v>
      </c>
      <c r="G25" s="13"/>
      <c r="H25" s="13"/>
      <c r="I25" s="14"/>
      <c r="J25" s="11">
        <v>29.09</v>
      </c>
      <c r="K25" s="14"/>
      <c r="L25" s="14"/>
    </row>
    <row r="26" spans="2:12" ht="13.5" customHeight="1">
      <c r="B26" s="15"/>
      <c r="C26" s="9" t="s">
        <v>25</v>
      </c>
      <c r="D26" s="10">
        <v>0</v>
      </c>
      <c r="E26" s="11">
        <v>7.6</v>
      </c>
      <c r="F26" s="12">
        <v>0</v>
      </c>
      <c r="G26" s="11">
        <v>7.6</v>
      </c>
      <c r="H26" s="13"/>
      <c r="I26" s="14"/>
      <c r="J26" s="13"/>
      <c r="K26" s="14"/>
      <c r="L26" s="14"/>
    </row>
    <row r="27" spans="2:12" ht="14.25" customHeight="1">
      <c r="B27" s="21">
        <v>700</v>
      </c>
      <c r="C27" s="17" t="s">
        <v>34</v>
      </c>
      <c r="D27" s="18">
        <f>SUM(D22:D26)</f>
        <v>73450</v>
      </c>
      <c r="E27" s="18">
        <f>SUM(E22:E26)</f>
        <v>70736.73</v>
      </c>
      <c r="F27" s="19">
        <f>E27/D27</f>
        <v>0.9630596324029952</v>
      </c>
      <c r="G27" s="18">
        <f>SUM(G22:G26)</f>
        <v>70707.64</v>
      </c>
      <c r="H27" s="18">
        <f>SUM(H22:H26)</f>
        <v>0</v>
      </c>
      <c r="I27" s="18">
        <f>SUM(I22:I26)</f>
        <v>0</v>
      </c>
      <c r="J27" s="18">
        <f>SUM(J22:J26)</f>
        <v>29.09</v>
      </c>
      <c r="K27" s="20">
        <v>0</v>
      </c>
      <c r="L27" s="20">
        <v>0</v>
      </c>
    </row>
    <row r="28" spans="2:12" ht="72.75" customHeight="1">
      <c r="B28" s="15"/>
      <c r="C28" s="9" t="s">
        <v>35</v>
      </c>
      <c r="D28" s="10">
        <v>65394</v>
      </c>
      <c r="E28" s="24">
        <v>65394</v>
      </c>
      <c r="F28" s="12">
        <f>E28/D28</f>
        <v>1</v>
      </c>
      <c r="G28" s="24">
        <v>65394</v>
      </c>
      <c r="H28" s="24">
        <v>65394</v>
      </c>
      <c r="I28" s="14"/>
      <c r="J28" s="13"/>
      <c r="K28" s="14"/>
      <c r="L28" s="14"/>
    </row>
    <row r="29" spans="2:12" ht="18.75" customHeight="1">
      <c r="B29" s="15"/>
      <c r="C29" s="9" t="s">
        <v>31</v>
      </c>
      <c r="D29" s="10">
        <v>5000</v>
      </c>
      <c r="E29" s="24">
        <v>8018.61</v>
      </c>
      <c r="F29" s="12">
        <f>E29/D29</f>
        <v>1.6037219999999999</v>
      </c>
      <c r="G29" s="24">
        <v>8018.61</v>
      </c>
      <c r="I29" s="14"/>
      <c r="J29" s="13"/>
      <c r="K29" s="14"/>
      <c r="L29" s="14"/>
    </row>
    <row r="30" spans="2:12" ht="70.5" customHeight="1">
      <c r="B30" s="15"/>
      <c r="C30" s="9" t="s">
        <v>36</v>
      </c>
      <c r="D30" s="10">
        <v>24025</v>
      </c>
      <c r="E30" s="24">
        <v>24021.51</v>
      </c>
      <c r="F30" s="12">
        <f>E30/D30</f>
        <v>0.9998547346514047</v>
      </c>
      <c r="G30" s="24">
        <v>24021.51</v>
      </c>
      <c r="H30" s="24">
        <v>24021.51</v>
      </c>
      <c r="J30" s="13"/>
      <c r="K30" s="14"/>
      <c r="L30" s="14"/>
    </row>
    <row r="31" spans="2:12" ht="13.5" customHeight="1">
      <c r="B31" s="21">
        <v>750</v>
      </c>
      <c r="C31" s="17" t="s">
        <v>37</v>
      </c>
      <c r="D31" s="18">
        <f>SUM(D28:D30)</f>
        <v>94419</v>
      </c>
      <c r="E31" s="18">
        <f>SUM(E28:E30)</f>
        <v>97434.12</v>
      </c>
      <c r="F31" s="19">
        <f>E31/D31</f>
        <v>1.0319334032345184</v>
      </c>
      <c r="G31" s="18">
        <f>SUM(G28:G30)</f>
        <v>97434.12</v>
      </c>
      <c r="H31" s="18">
        <f>SUM(H28:H30)</f>
        <v>89415.51</v>
      </c>
      <c r="I31" s="20">
        <v>0</v>
      </c>
      <c r="J31" s="22">
        <v>0</v>
      </c>
      <c r="K31" s="20">
        <v>0</v>
      </c>
      <c r="L31" s="20">
        <v>0</v>
      </c>
    </row>
    <row r="32" spans="2:12" ht="80.25" customHeight="1">
      <c r="B32" s="15"/>
      <c r="C32" s="9" t="s">
        <v>38</v>
      </c>
      <c r="D32" s="25">
        <v>1035</v>
      </c>
      <c r="E32" s="25">
        <v>1034.06</v>
      </c>
      <c r="F32" s="26">
        <f>E28/D28</f>
        <v>1</v>
      </c>
      <c r="G32" s="25">
        <v>1034.06</v>
      </c>
      <c r="H32" s="25">
        <v>1034.06</v>
      </c>
      <c r="I32" s="14"/>
      <c r="J32" s="13"/>
      <c r="K32" s="14"/>
      <c r="L32" s="14"/>
    </row>
    <row r="33" spans="2:12" ht="80.25" customHeight="1">
      <c r="B33" s="15"/>
      <c r="C33" s="9" t="s">
        <v>39</v>
      </c>
      <c r="D33" s="25">
        <v>10159</v>
      </c>
      <c r="E33" s="25">
        <v>10130.27</v>
      </c>
      <c r="F33" s="12">
        <f aca="true" t="shared" si="1" ref="F33:F39">E33/D33</f>
        <v>0.9971719657446599</v>
      </c>
      <c r="G33" s="25">
        <v>10130.27</v>
      </c>
      <c r="H33" s="25">
        <v>10130.27</v>
      </c>
      <c r="I33" s="14"/>
      <c r="J33" s="13"/>
      <c r="K33" s="14"/>
      <c r="L33" s="14"/>
    </row>
    <row r="34" spans="2:12" ht="25.5" customHeight="1">
      <c r="B34" s="21">
        <v>751</v>
      </c>
      <c r="C34" s="17" t="s">
        <v>40</v>
      </c>
      <c r="D34" s="18">
        <f>SUM(D32:D33)</f>
        <v>11194</v>
      </c>
      <c r="E34" s="27">
        <f>SUM(E32:E33)</f>
        <v>11164.33</v>
      </c>
      <c r="F34" s="19">
        <f t="shared" si="1"/>
        <v>0.9973494729319278</v>
      </c>
      <c r="G34" s="23">
        <f>SUM(G32:G33)</f>
        <v>11164.33</v>
      </c>
      <c r="H34" s="23">
        <f>SUM(H32:H33)</f>
        <v>11164.33</v>
      </c>
      <c r="I34" s="20">
        <v>0</v>
      </c>
      <c r="J34" s="22">
        <v>0</v>
      </c>
      <c r="K34" s="20">
        <v>0</v>
      </c>
      <c r="L34" s="20">
        <v>0</v>
      </c>
    </row>
    <row r="35" spans="2:12" ht="65.25" customHeight="1">
      <c r="B35" s="15">
        <v>754</v>
      </c>
      <c r="C35" s="9" t="s">
        <v>41</v>
      </c>
      <c r="D35" s="10">
        <v>300</v>
      </c>
      <c r="E35" s="28">
        <v>300</v>
      </c>
      <c r="F35" s="12">
        <f t="shared" si="1"/>
        <v>1</v>
      </c>
      <c r="G35" s="13">
        <v>300</v>
      </c>
      <c r="H35" s="13">
        <v>300</v>
      </c>
      <c r="I35" s="14"/>
      <c r="J35" s="13"/>
      <c r="K35" s="14"/>
      <c r="L35" s="14"/>
    </row>
    <row r="36" spans="2:12" ht="26.25" customHeight="1">
      <c r="B36" s="21">
        <v>754</v>
      </c>
      <c r="C36" s="17" t="s">
        <v>42</v>
      </c>
      <c r="D36" s="18">
        <f>SUM(D35:D35)</f>
        <v>300</v>
      </c>
      <c r="E36" s="18">
        <f>SUM(E35:E35)</f>
        <v>300</v>
      </c>
      <c r="F36" s="19">
        <f t="shared" si="1"/>
        <v>1</v>
      </c>
      <c r="G36" s="18">
        <f>SUM(G35:G35)</f>
        <v>300</v>
      </c>
      <c r="H36" s="18">
        <f>SUM(H35:H35)</f>
        <v>300</v>
      </c>
      <c r="I36" s="20">
        <v>0</v>
      </c>
      <c r="J36" s="22">
        <v>0</v>
      </c>
      <c r="K36" s="20">
        <v>0</v>
      </c>
      <c r="L36" s="20">
        <v>0</v>
      </c>
    </row>
    <row r="37" spans="2:12" ht="26.25" customHeight="1">
      <c r="B37" s="15">
        <v>756</v>
      </c>
      <c r="C37" s="9" t="s">
        <v>43</v>
      </c>
      <c r="D37" s="29">
        <v>635000</v>
      </c>
      <c r="E37" s="30">
        <v>604363.86</v>
      </c>
      <c r="F37" s="12">
        <f t="shared" si="1"/>
        <v>0.9517541102362205</v>
      </c>
      <c r="G37" s="30">
        <v>604363.86</v>
      </c>
      <c r="H37" s="10"/>
      <c r="I37" s="31"/>
      <c r="J37" s="13"/>
      <c r="K37" s="31"/>
      <c r="L37" s="31"/>
    </row>
    <row r="38" spans="2:12" ht="22.5" customHeight="1">
      <c r="B38" s="15"/>
      <c r="C38" s="9" t="s">
        <v>44</v>
      </c>
      <c r="D38" s="29">
        <v>200</v>
      </c>
      <c r="E38" s="30">
        <v>222.8</v>
      </c>
      <c r="F38" s="12">
        <f t="shared" si="1"/>
        <v>1.114</v>
      </c>
      <c r="G38" s="30">
        <v>222.8</v>
      </c>
      <c r="H38" s="10"/>
      <c r="I38" s="31"/>
      <c r="J38" s="13"/>
      <c r="K38" s="31"/>
      <c r="L38" s="31"/>
    </row>
    <row r="39" spans="2:12" ht="20.25" customHeight="1">
      <c r="B39" s="15"/>
      <c r="C39" s="9" t="s">
        <v>45</v>
      </c>
      <c r="D39" s="29">
        <v>18000</v>
      </c>
      <c r="E39" s="30">
        <v>18340</v>
      </c>
      <c r="F39" s="12">
        <f t="shared" si="1"/>
        <v>1.018888888888889</v>
      </c>
      <c r="G39" s="30">
        <v>18340</v>
      </c>
      <c r="H39" s="10"/>
      <c r="I39" s="31"/>
      <c r="J39" s="13"/>
      <c r="K39" s="31"/>
      <c r="L39" s="31"/>
    </row>
    <row r="40" spans="2:12" ht="24.75" customHeight="1">
      <c r="B40" s="15"/>
      <c r="C40" s="9" t="s">
        <v>46</v>
      </c>
      <c r="D40" s="29">
        <v>0</v>
      </c>
      <c r="E40" s="30">
        <v>50</v>
      </c>
      <c r="F40" s="12">
        <v>0</v>
      </c>
      <c r="G40" s="30">
        <v>50</v>
      </c>
      <c r="H40" s="10"/>
      <c r="I40" s="31"/>
      <c r="J40" s="13"/>
      <c r="K40" s="31"/>
      <c r="L40" s="31"/>
    </row>
    <row r="41" spans="2:12" ht="26.25" customHeight="1">
      <c r="B41" s="15"/>
      <c r="C41" s="9" t="s">
        <v>47</v>
      </c>
      <c r="D41" s="29">
        <v>1000</v>
      </c>
      <c r="E41" s="30">
        <v>982.3</v>
      </c>
      <c r="F41" s="12">
        <f aca="true" t="shared" si="2" ref="F41:F80">E41/D41</f>
        <v>0.9823</v>
      </c>
      <c r="G41" s="30">
        <v>982.3</v>
      </c>
      <c r="H41" s="10"/>
      <c r="I41" s="31"/>
      <c r="J41" s="13"/>
      <c r="K41" s="31"/>
      <c r="L41" s="31"/>
    </row>
    <row r="42" spans="2:12" ht="22.5" customHeight="1">
      <c r="B42" s="15"/>
      <c r="C42" s="9" t="s">
        <v>48</v>
      </c>
      <c r="D42" s="29">
        <v>285000</v>
      </c>
      <c r="E42" s="30">
        <v>286281.65</v>
      </c>
      <c r="F42" s="12">
        <f t="shared" si="2"/>
        <v>1.0044970175438597</v>
      </c>
      <c r="G42" s="30">
        <v>286281.65</v>
      </c>
      <c r="H42" s="10"/>
      <c r="I42" s="31"/>
      <c r="J42" s="13"/>
      <c r="K42" s="31"/>
      <c r="L42" s="31"/>
    </row>
    <row r="43" spans="2:12" ht="24" customHeight="1">
      <c r="B43" s="25"/>
      <c r="C43" s="9" t="s">
        <v>49</v>
      </c>
      <c r="D43" s="29">
        <v>530000</v>
      </c>
      <c r="E43" s="30">
        <v>524727.67</v>
      </c>
      <c r="F43" s="12">
        <f t="shared" si="2"/>
        <v>0.9900522075471699</v>
      </c>
      <c r="G43" s="30">
        <v>524727.67</v>
      </c>
      <c r="H43" s="32"/>
      <c r="I43" s="14"/>
      <c r="J43" s="13"/>
      <c r="K43" s="14"/>
      <c r="L43" s="14"/>
    </row>
    <row r="44" spans="2:12" ht="12.75" customHeight="1">
      <c r="B44" s="15"/>
      <c r="C44" s="9" t="s">
        <v>50</v>
      </c>
      <c r="D44" s="29">
        <v>20000</v>
      </c>
      <c r="E44" s="30">
        <v>19644.8</v>
      </c>
      <c r="F44" s="12">
        <f t="shared" si="2"/>
        <v>0.98224</v>
      </c>
      <c r="G44" s="30">
        <v>19644.8</v>
      </c>
      <c r="H44" s="32"/>
      <c r="I44" s="14"/>
      <c r="J44" s="13"/>
      <c r="K44" s="14"/>
      <c r="L44" s="14"/>
    </row>
    <row r="45" spans="2:12" ht="13.5" customHeight="1">
      <c r="B45" s="15"/>
      <c r="C45" s="9" t="s">
        <v>51</v>
      </c>
      <c r="D45" s="29">
        <v>62850</v>
      </c>
      <c r="E45" s="30">
        <v>56494.8</v>
      </c>
      <c r="F45" s="12">
        <f t="shared" si="2"/>
        <v>0.8988830548926015</v>
      </c>
      <c r="G45" s="30">
        <v>56494.8</v>
      </c>
      <c r="H45" s="32"/>
      <c r="I45" s="14"/>
      <c r="J45" s="13"/>
      <c r="K45" s="14"/>
      <c r="L45" s="14"/>
    </row>
    <row r="46" spans="2:12" ht="14.25" customHeight="1">
      <c r="B46" s="33"/>
      <c r="C46" s="25" t="s">
        <v>52</v>
      </c>
      <c r="D46" s="34">
        <v>3000</v>
      </c>
      <c r="E46" s="34">
        <v>7986</v>
      </c>
      <c r="F46" s="35">
        <f t="shared" si="2"/>
        <v>2.662</v>
      </c>
      <c r="G46" s="34">
        <v>7986</v>
      </c>
      <c r="H46" s="32"/>
      <c r="I46" s="14"/>
      <c r="J46" s="13"/>
      <c r="K46" s="14"/>
      <c r="L46" s="14"/>
    </row>
    <row r="47" spans="2:12" ht="13.5" customHeight="1">
      <c r="B47" s="36"/>
      <c r="C47" s="9" t="s">
        <v>53</v>
      </c>
      <c r="D47" s="29">
        <v>20000</v>
      </c>
      <c r="E47" s="30">
        <v>17934.89</v>
      </c>
      <c r="F47" s="12">
        <f t="shared" si="2"/>
        <v>0.8967444999999999</v>
      </c>
      <c r="G47" s="30">
        <v>17934.89</v>
      </c>
      <c r="H47" s="32"/>
      <c r="I47" s="31"/>
      <c r="J47" s="13"/>
      <c r="K47" s="31"/>
      <c r="L47" s="31"/>
    </row>
    <row r="48" spans="2:12" ht="22.5" customHeight="1">
      <c r="B48" s="36"/>
      <c r="C48" s="9" t="s">
        <v>54</v>
      </c>
      <c r="D48" s="29">
        <v>95000</v>
      </c>
      <c r="E48" s="30">
        <v>95148.02</v>
      </c>
      <c r="F48" s="12">
        <f t="shared" si="2"/>
        <v>1.001558105263158</v>
      </c>
      <c r="G48" s="30">
        <v>95148.02</v>
      </c>
      <c r="H48" s="32"/>
      <c r="I48" s="31"/>
      <c r="J48" s="13"/>
      <c r="K48" s="31"/>
      <c r="L48" s="31"/>
    </row>
    <row r="49" spans="2:12" ht="20.25" customHeight="1">
      <c r="B49" s="36"/>
      <c r="C49" s="9" t="s">
        <v>47</v>
      </c>
      <c r="D49" s="29">
        <v>5000</v>
      </c>
      <c r="E49" s="30">
        <v>6122.75</v>
      </c>
      <c r="F49" s="12">
        <f t="shared" si="2"/>
        <v>1.22455</v>
      </c>
      <c r="G49" s="30">
        <v>6122.75</v>
      </c>
      <c r="H49" s="32"/>
      <c r="I49" s="31"/>
      <c r="J49" s="13"/>
      <c r="K49" s="31"/>
      <c r="L49" s="31"/>
    </row>
    <row r="50" spans="2:12" ht="15" customHeight="1">
      <c r="B50" s="36"/>
      <c r="C50" s="9" t="s">
        <v>55</v>
      </c>
      <c r="D50" s="29">
        <v>26000</v>
      </c>
      <c r="E50" s="30">
        <v>24817.53</v>
      </c>
      <c r="F50" s="12">
        <f t="shared" si="2"/>
        <v>0.9545203846153846</v>
      </c>
      <c r="G50" s="30">
        <v>24817.53</v>
      </c>
      <c r="H50" s="32"/>
      <c r="I50" s="31"/>
      <c r="J50" s="13"/>
      <c r="K50" s="31"/>
      <c r="L50" s="31"/>
    </row>
    <row r="51" spans="2:12" ht="31.5" customHeight="1">
      <c r="B51" s="36"/>
      <c r="C51" s="9" t="s">
        <v>56</v>
      </c>
      <c r="D51" s="29">
        <v>26000</v>
      </c>
      <c r="E51" s="30">
        <v>36700.6</v>
      </c>
      <c r="F51" s="12">
        <f t="shared" si="2"/>
        <v>1.4115615384615383</v>
      </c>
      <c r="G51" s="30">
        <v>36700.6</v>
      </c>
      <c r="H51" s="32"/>
      <c r="I51" s="31"/>
      <c r="J51" s="13"/>
      <c r="K51" s="31"/>
      <c r="L51" s="31"/>
    </row>
    <row r="52" spans="2:12" ht="21.75" customHeight="1">
      <c r="B52" s="36"/>
      <c r="C52" s="9" t="s">
        <v>57</v>
      </c>
      <c r="D52" s="29">
        <v>2000</v>
      </c>
      <c r="E52" s="30">
        <v>1962.4</v>
      </c>
      <c r="F52" s="12">
        <f t="shared" si="2"/>
        <v>0.9812000000000001</v>
      </c>
      <c r="G52" s="30">
        <v>1962.4</v>
      </c>
      <c r="H52" s="32"/>
      <c r="I52" s="31"/>
      <c r="J52" s="13"/>
      <c r="K52" s="31"/>
      <c r="L52" s="31"/>
    </row>
    <row r="53" spans="2:12" ht="22.5" customHeight="1">
      <c r="B53" s="15"/>
      <c r="C53" s="9" t="s">
        <v>58</v>
      </c>
      <c r="D53" s="29">
        <v>53000</v>
      </c>
      <c r="E53" s="30">
        <v>53344.32</v>
      </c>
      <c r="F53" s="12">
        <f t="shared" si="2"/>
        <v>1.006496603773585</v>
      </c>
      <c r="G53" s="30">
        <v>53344.32</v>
      </c>
      <c r="H53" s="32"/>
      <c r="I53" s="14"/>
      <c r="J53" s="13"/>
      <c r="K53" s="14"/>
      <c r="L53" s="14"/>
    </row>
    <row r="54" spans="2:12" ht="22.5" customHeight="1">
      <c r="B54" s="15"/>
      <c r="C54" s="9" t="s">
        <v>59</v>
      </c>
      <c r="D54" s="29">
        <v>1837732</v>
      </c>
      <c r="E54" s="30">
        <v>1869065</v>
      </c>
      <c r="F54" s="12">
        <f t="shared" si="2"/>
        <v>1.017049820104346</v>
      </c>
      <c r="G54" s="30">
        <v>1869065</v>
      </c>
      <c r="H54" s="32"/>
      <c r="I54" s="14"/>
      <c r="J54" s="13"/>
      <c r="K54" s="14"/>
      <c r="L54" s="14"/>
    </row>
    <row r="55" spans="2:12" ht="22.5" customHeight="1">
      <c r="B55" s="15"/>
      <c r="C55" s="9" t="s">
        <v>60</v>
      </c>
      <c r="D55" s="29">
        <v>22000</v>
      </c>
      <c r="E55" s="30">
        <v>32293.29</v>
      </c>
      <c r="F55" s="12">
        <f t="shared" si="2"/>
        <v>1.4678768181818183</v>
      </c>
      <c r="G55" s="30">
        <v>32293.29</v>
      </c>
      <c r="H55" s="32"/>
      <c r="I55" s="14"/>
      <c r="J55" s="13"/>
      <c r="K55" s="14"/>
      <c r="L55" s="14"/>
    </row>
    <row r="56" spans="2:12" ht="48" customHeight="1">
      <c r="B56" s="21">
        <v>756</v>
      </c>
      <c r="C56" s="17" t="s">
        <v>61</v>
      </c>
      <c r="D56" s="37">
        <f>SUM(D37:D55)</f>
        <v>3641782</v>
      </c>
      <c r="E56" s="37">
        <f>SUM(E37:E55)</f>
        <v>3656482.6800000006</v>
      </c>
      <c r="F56" s="19">
        <f t="shared" si="2"/>
        <v>1.0040366721566532</v>
      </c>
      <c r="G56" s="37">
        <f>SUM(G37:G55)</f>
        <v>3656482.6800000006</v>
      </c>
      <c r="H56" s="38">
        <v>0</v>
      </c>
      <c r="I56" s="20">
        <v>0</v>
      </c>
      <c r="J56" s="22">
        <v>0</v>
      </c>
      <c r="K56" s="20">
        <v>0</v>
      </c>
      <c r="L56" s="20">
        <v>0</v>
      </c>
    </row>
    <row r="57" spans="2:12" ht="21.75" customHeight="1">
      <c r="B57" s="15"/>
      <c r="C57" s="9" t="s">
        <v>62</v>
      </c>
      <c r="D57" s="29">
        <v>8465365</v>
      </c>
      <c r="E57" s="30">
        <v>8465365</v>
      </c>
      <c r="F57" s="12">
        <f t="shared" si="2"/>
        <v>1</v>
      </c>
      <c r="G57" s="30">
        <v>8465365</v>
      </c>
      <c r="H57" s="13"/>
      <c r="I57" s="14"/>
      <c r="J57" s="13"/>
      <c r="K57" s="14"/>
      <c r="L57" s="14"/>
    </row>
    <row r="58" spans="2:12" ht="18.75" customHeight="1">
      <c r="B58" s="15"/>
      <c r="C58" s="9" t="s">
        <v>25</v>
      </c>
      <c r="D58" s="39">
        <v>2800</v>
      </c>
      <c r="E58" s="30">
        <v>2804.69</v>
      </c>
      <c r="F58" s="12">
        <f t="shared" si="2"/>
        <v>1.001675</v>
      </c>
      <c r="G58" s="30">
        <v>2804.69</v>
      </c>
      <c r="H58" s="13"/>
      <c r="I58" s="14"/>
      <c r="J58" s="13"/>
      <c r="K58" s="14"/>
      <c r="L58" s="14"/>
    </row>
    <row r="59" spans="2:12" ht="14.25" customHeight="1">
      <c r="B59" s="15"/>
      <c r="C59" s="9" t="s">
        <v>63</v>
      </c>
      <c r="D59" s="29">
        <v>225723</v>
      </c>
      <c r="E59" s="30">
        <v>243338.66</v>
      </c>
      <c r="F59" s="12">
        <f t="shared" si="2"/>
        <v>1.0780410503138802</v>
      </c>
      <c r="G59" s="30">
        <v>243338.66</v>
      </c>
      <c r="H59" s="13"/>
      <c r="I59" s="14"/>
      <c r="J59" s="13"/>
      <c r="K59" s="14"/>
      <c r="L59" s="14"/>
    </row>
    <row r="60" spans="2:12" ht="12" customHeight="1">
      <c r="B60" s="21">
        <v>758</v>
      </c>
      <c r="C60" s="17" t="s">
        <v>64</v>
      </c>
      <c r="D60" s="37">
        <f>SUM(D57:D59)</f>
        <v>8693888</v>
      </c>
      <c r="E60" s="37">
        <f>SUM(E57:E59)</f>
        <v>8711508.35</v>
      </c>
      <c r="F60" s="19">
        <f t="shared" si="2"/>
        <v>1.0020267514373316</v>
      </c>
      <c r="G60" s="37">
        <f>SUM(G57:G59)</f>
        <v>8711508.35</v>
      </c>
      <c r="H60" s="22">
        <v>0</v>
      </c>
      <c r="I60" s="20">
        <v>0</v>
      </c>
      <c r="J60" s="22">
        <v>0</v>
      </c>
      <c r="K60" s="20">
        <v>0</v>
      </c>
      <c r="L60" s="20">
        <v>0</v>
      </c>
    </row>
    <row r="61" spans="2:12" ht="15" customHeight="1">
      <c r="B61" s="15"/>
      <c r="C61" s="9" t="s">
        <v>24</v>
      </c>
      <c r="D61" s="29">
        <v>96616</v>
      </c>
      <c r="E61" s="40">
        <v>90347.87</v>
      </c>
      <c r="F61" s="12">
        <f t="shared" si="2"/>
        <v>0.9351232715078247</v>
      </c>
      <c r="G61" s="40">
        <v>90347.87</v>
      </c>
      <c r="H61" s="13"/>
      <c r="I61" s="14"/>
      <c r="J61" s="13"/>
      <c r="K61" s="14"/>
      <c r="L61" s="14"/>
    </row>
    <row r="62" spans="2:12" ht="15" customHeight="1">
      <c r="B62" s="15"/>
      <c r="C62" s="41" t="s">
        <v>31</v>
      </c>
      <c r="D62" s="10">
        <v>19000</v>
      </c>
      <c r="E62" s="42">
        <v>17967</v>
      </c>
      <c r="F62" s="12">
        <f t="shared" si="2"/>
        <v>0.9456315789473684</v>
      </c>
      <c r="G62" s="42">
        <v>17967</v>
      </c>
      <c r="H62" s="13"/>
      <c r="I62" s="14"/>
      <c r="J62" s="13"/>
      <c r="K62" s="14"/>
      <c r="L62" s="14"/>
    </row>
    <row r="63" spans="2:12" ht="12.75" customHeight="1">
      <c r="B63" s="21">
        <v>801</v>
      </c>
      <c r="C63" s="17" t="s">
        <v>65</v>
      </c>
      <c r="D63" s="18">
        <f>SUM(D61:D62)</f>
        <v>115616</v>
      </c>
      <c r="E63" s="18">
        <f>SUM(E61:E62)</f>
        <v>108314.87</v>
      </c>
      <c r="F63" s="19">
        <f t="shared" si="2"/>
        <v>0.9368501764461665</v>
      </c>
      <c r="G63" s="18">
        <f>SUM(G61:G62)</f>
        <v>108314.87</v>
      </c>
      <c r="H63" s="22">
        <v>0</v>
      </c>
      <c r="I63" s="20">
        <v>0</v>
      </c>
      <c r="J63" s="22">
        <v>0</v>
      </c>
      <c r="K63" s="20">
        <v>0</v>
      </c>
      <c r="L63" s="20">
        <v>0</v>
      </c>
    </row>
    <row r="64" spans="2:12" ht="64.5" customHeight="1">
      <c r="B64" s="15"/>
      <c r="C64" s="9" t="s">
        <v>41</v>
      </c>
      <c r="D64" s="29">
        <v>2191145</v>
      </c>
      <c r="E64" s="30">
        <v>2180028.9</v>
      </c>
      <c r="F64" s="12">
        <f t="shared" si="2"/>
        <v>0.9949268076736135</v>
      </c>
      <c r="G64" s="30">
        <v>2180028.9</v>
      </c>
      <c r="H64" s="30">
        <v>2180028.9</v>
      </c>
      <c r="I64" s="14"/>
      <c r="J64" s="13"/>
      <c r="K64" s="14"/>
      <c r="L64" s="14"/>
    </row>
    <row r="65" spans="2:12" ht="39" customHeight="1">
      <c r="B65" s="15"/>
      <c r="C65" s="41" t="s">
        <v>66</v>
      </c>
      <c r="D65" s="29">
        <v>329161</v>
      </c>
      <c r="E65" s="42">
        <v>328896.73</v>
      </c>
      <c r="F65" s="12">
        <f t="shared" si="2"/>
        <v>0.9991971406090029</v>
      </c>
      <c r="G65" s="42">
        <v>328896.73</v>
      </c>
      <c r="H65" s="42">
        <v>328896.73</v>
      </c>
      <c r="I65" s="14"/>
      <c r="J65" s="13"/>
      <c r="K65" s="14"/>
      <c r="L65" s="14"/>
    </row>
    <row r="66" spans="2:12" ht="46.5" customHeight="1">
      <c r="B66" s="15"/>
      <c r="C66" s="41" t="s">
        <v>67</v>
      </c>
      <c r="D66" s="29">
        <v>3300</v>
      </c>
      <c r="E66" s="42">
        <v>3487.93</v>
      </c>
      <c r="F66" s="12">
        <f t="shared" si="2"/>
        <v>1.0569484848484847</v>
      </c>
      <c r="G66" s="42">
        <v>3487.93</v>
      </c>
      <c r="H66" s="43"/>
      <c r="I66" s="14"/>
      <c r="J66" s="13"/>
      <c r="K66" s="14"/>
      <c r="L66" s="14"/>
    </row>
    <row r="67" spans="2:12" ht="19.5" customHeight="1">
      <c r="B67" s="15"/>
      <c r="C67" s="41" t="s">
        <v>25</v>
      </c>
      <c r="D67" s="29">
        <v>1000</v>
      </c>
      <c r="E67" s="42">
        <v>983.23</v>
      </c>
      <c r="F67" s="12">
        <f t="shared" si="2"/>
        <v>0.98323</v>
      </c>
      <c r="G67" s="42">
        <v>983.23</v>
      </c>
      <c r="H67" s="43"/>
      <c r="I67" s="14"/>
      <c r="J67" s="13"/>
      <c r="K67" s="14"/>
      <c r="L67" s="14"/>
    </row>
    <row r="68" spans="2:12" ht="13.5" customHeight="1">
      <c r="B68" s="15"/>
      <c r="C68" s="44" t="s">
        <v>24</v>
      </c>
      <c r="D68" s="42">
        <v>3175</v>
      </c>
      <c r="E68" s="40">
        <v>3604.8</v>
      </c>
      <c r="F68" s="12">
        <f t="shared" si="2"/>
        <v>1.1353700787401575</v>
      </c>
      <c r="G68" s="40">
        <v>3604.8</v>
      </c>
      <c r="H68" s="45"/>
      <c r="I68" s="14"/>
      <c r="J68" s="13"/>
      <c r="K68" s="14"/>
      <c r="L68" s="14"/>
    </row>
    <row r="69" spans="2:12" ht="16.5" customHeight="1">
      <c r="B69" s="21">
        <v>852</v>
      </c>
      <c r="C69" s="17" t="s">
        <v>68</v>
      </c>
      <c r="D69" s="37">
        <f>SUM(D64:D68)</f>
        <v>2527781</v>
      </c>
      <c r="E69" s="37">
        <f>SUM(E64:E68)</f>
        <v>2517001.59</v>
      </c>
      <c r="F69" s="19">
        <f t="shared" si="2"/>
        <v>0.9957356234578866</v>
      </c>
      <c r="G69" s="37">
        <f>SUM(G64:G68)</f>
        <v>2517001.59</v>
      </c>
      <c r="H69" s="37">
        <f>SUM(H64:H68)</f>
        <v>2508925.63</v>
      </c>
      <c r="I69" s="22">
        <v>0</v>
      </c>
      <c r="J69" s="22">
        <v>0</v>
      </c>
      <c r="K69" s="20">
        <v>0</v>
      </c>
      <c r="L69" s="20">
        <v>0</v>
      </c>
    </row>
    <row r="70" spans="2:12" ht="40.5" customHeight="1">
      <c r="B70" s="15"/>
      <c r="C70" s="41" t="s">
        <v>66</v>
      </c>
      <c r="D70" s="29">
        <v>60046</v>
      </c>
      <c r="E70" s="30">
        <v>59739.8</v>
      </c>
      <c r="F70" s="12">
        <f t="shared" si="2"/>
        <v>0.9949005762248943</v>
      </c>
      <c r="G70" s="30">
        <v>59739.8</v>
      </c>
      <c r="H70" s="30">
        <v>59739.8</v>
      </c>
      <c r="I70" s="46"/>
      <c r="J70" s="47"/>
      <c r="K70" s="46"/>
      <c r="L70" s="46"/>
    </row>
    <row r="71" spans="2:12" ht="24" customHeight="1">
      <c r="B71" s="21">
        <v>854</v>
      </c>
      <c r="C71" s="17" t="s">
        <v>69</v>
      </c>
      <c r="D71" s="37">
        <f>SUM(D70)</f>
        <v>60046</v>
      </c>
      <c r="E71" s="48">
        <f>SUM(E70)</f>
        <v>59739.8</v>
      </c>
      <c r="F71" s="19">
        <f t="shared" si="2"/>
        <v>0.9949005762248943</v>
      </c>
      <c r="G71" s="48">
        <f>SUM(G70)</f>
        <v>59739.8</v>
      </c>
      <c r="H71" s="48">
        <f>SUM(H70)</f>
        <v>59739.8</v>
      </c>
      <c r="I71" s="49">
        <v>0</v>
      </c>
      <c r="J71" s="50">
        <v>0</v>
      </c>
      <c r="K71" s="49">
        <v>0</v>
      </c>
      <c r="L71" s="49">
        <v>0</v>
      </c>
    </row>
    <row r="72" spans="2:12" ht="12.75" customHeight="1">
      <c r="B72" s="15"/>
      <c r="C72" s="9" t="s">
        <v>24</v>
      </c>
      <c r="D72" s="29">
        <v>48000</v>
      </c>
      <c r="E72" s="30">
        <v>50693.08</v>
      </c>
      <c r="F72" s="12">
        <f t="shared" si="2"/>
        <v>1.0561058333333333</v>
      </c>
      <c r="G72" s="30">
        <v>50693.08</v>
      </c>
      <c r="H72" s="45"/>
      <c r="I72" s="46"/>
      <c r="J72" s="45"/>
      <c r="K72" s="46"/>
      <c r="L72" s="46"/>
    </row>
    <row r="73" spans="2:12" ht="14.25" customHeight="1">
      <c r="B73" s="15"/>
      <c r="C73" s="9" t="s">
        <v>25</v>
      </c>
      <c r="D73" s="29">
        <v>200</v>
      </c>
      <c r="E73" s="30">
        <v>336.39</v>
      </c>
      <c r="F73" s="12">
        <f t="shared" si="2"/>
        <v>1.6819499999999998</v>
      </c>
      <c r="G73" s="30">
        <v>336.39</v>
      </c>
      <c r="H73" s="45"/>
      <c r="I73" s="46"/>
      <c r="J73" s="45"/>
      <c r="K73" s="46"/>
      <c r="L73" s="46"/>
    </row>
    <row r="74" spans="2:12" ht="14.25" customHeight="1">
      <c r="B74" s="15"/>
      <c r="C74" s="9" t="s">
        <v>31</v>
      </c>
      <c r="D74" s="29">
        <v>5000</v>
      </c>
      <c r="E74" s="30">
        <v>6411.64</v>
      </c>
      <c r="F74" s="12">
        <f t="shared" si="2"/>
        <v>1.2823280000000001</v>
      </c>
      <c r="G74" s="30">
        <v>6411.64</v>
      </c>
      <c r="H74" s="45"/>
      <c r="I74" s="46"/>
      <c r="J74" s="45"/>
      <c r="K74" s="46"/>
      <c r="L74" s="46"/>
    </row>
    <row r="75" spans="2:12" ht="48.75" customHeight="1">
      <c r="B75" s="15"/>
      <c r="C75" s="9" t="s">
        <v>70</v>
      </c>
      <c r="D75" s="29">
        <v>19500</v>
      </c>
      <c r="E75" s="30">
        <v>19500</v>
      </c>
      <c r="F75" s="12">
        <f t="shared" si="2"/>
        <v>1</v>
      </c>
      <c r="G75" s="30">
        <v>19500</v>
      </c>
      <c r="H75" s="30">
        <v>19500</v>
      </c>
      <c r="I75" s="46"/>
      <c r="J75" s="45"/>
      <c r="K75" s="46"/>
      <c r="L75" s="46"/>
    </row>
    <row r="76" spans="2:12" ht="25.5" customHeight="1">
      <c r="B76" s="21">
        <v>900</v>
      </c>
      <c r="C76" s="17" t="s">
        <v>71</v>
      </c>
      <c r="D76" s="37">
        <f>SUM(D72:D75)</f>
        <v>72700</v>
      </c>
      <c r="E76" s="37">
        <f>SUM(E72:E75)</f>
        <v>76941.11</v>
      </c>
      <c r="F76" s="19">
        <f t="shared" si="2"/>
        <v>1.0583371389270977</v>
      </c>
      <c r="G76" s="37">
        <f>SUM(G72:G75)</f>
        <v>76941.11</v>
      </c>
      <c r="H76" s="48">
        <v>19500</v>
      </c>
      <c r="I76" s="49">
        <v>0</v>
      </c>
      <c r="J76" s="50">
        <v>0</v>
      </c>
      <c r="K76" s="49">
        <v>0</v>
      </c>
      <c r="L76" s="49">
        <v>0</v>
      </c>
    </row>
    <row r="77" spans="2:12" ht="73.5" customHeight="1">
      <c r="B77" s="15"/>
      <c r="C77" s="9" t="s">
        <v>32</v>
      </c>
      <c r="D77" s="29">
        <v>13000</v>
      </c>
      <c r="E77" s="11">
        <v>11800.76</v>
      </c>
      <c r="F77" s="12">
        <f t="shared" si="2"/>
        <v>0.9077507692307692</v>
      </c>
      <c r="G77" s="11">
        <v>11800.76</v>
      </c>
      <c r="H77" s="47"/>
      <c r="I77" s="14"/>
      <c r="J77" s="47"/>
      <c r="K77" s="46"/>
      <c r="L77" s="46"/>
    </row>
    <row r="78" spans="2:12" ht="12.75" customHeight="1">
      <c r="B78" s="15"/>
      <c r="C78" s="9" t="s">
        <v>24</v>
      </c>
      <c r="D78" s="29">
        <v>30000</v>
      </c>
      <c r="E78" s="11">
        <v>29433.29</v>
      </c>
      <c r="F78" s="12">
        <f t="shared" si="2"/>
        <v>0.9811096666666667</v>
      </c>
      <c r="G78" s="11">
        <v>29433.29</v>
      </c>
      <c r="H78" s="47"/>
      <c r="I78" s="14"/>
      <c r="J78" s="47"/>
      <c r="K78" s="46"/>
      <c r="L78" s="46"/>
    </row>
    <row r="79" spans="2:12" ht="12.75" customHeight="1">
      <c r="B79" s="21">
        <v>926</v>
      </c>
      <c r="C79" s="17" t="s">
        <v>72</v>
      </c>
      <c r="D79" s="37">
        <f>SUM(D77:D78)</f>
        <v>43000</v>
      </c>
      <c r="E79" s="23">
        <f>SUM(E77:E78)</f>
        <v>41234.05</v>
      </c>
      <c r="F79" s="19">
        <f t="shared" si="2"/>
        <v>0.9589313953488373</v>
      </c>
      <c r="G79" s="23">
        <f>SUM(G77:G78)</f>
        <v>41234.05</v>
      </c>
      <c r="H79" s="50">
        <v>0</v>
      </c>
      <c r="I79" s="49">
        <v>0</v>
      </c>
      <c r="J79" s="50">
        <v>0</v>
      </c>
      <c r="K79" s="49">
        <v>0</v>
      </c>
      <c r="L79" s="49">
        <v>0</v>
      </c>
    </row>
    <row r="80" spans="2:12" ht="12.75">
      <c r="B80" s="277" t="s">
        <v>73</v>
      </c>
      <c r="C80" s="277"/>
      <c r="D80" s="52">
        <f>SUM(D13+D15+D18+D21+D27+D31+D34+D36+D56+D60+D63+D69+D71+D76+D79)</f>
        <v>19789123.259999998</v>
      </c>
      <c r="E80" s="52">
        <f>SUM(E13+E15+E18+E21+E27+E31+E34+E36+E56+E60+E63+E69+E71+E76+E79)</f>
        <v>19818630.78</v>
      </c>
      <c r="F80" s="19">
        <f t="shared" si="2"/>
        <v>1.0014910978931364</v>
      </c>
      <c r="G80" s="52">
        <f>SUM(G13+G15+G18+G21+G27+G31+G34+G36+G56+G60+G63+G69+G71+G76+G79)</f>
        <v>15978724.57</v>
      </c>
      <c r="H80" s="52">
        <f>SUM(H13+H31+H34+H36+H69+H71+H76)</f>
        <v>2969081.0399999996</v>
      </c>
      <c r="I80" s="53">
        <f>SUM(I13+I18+I21+I27+I31+I34+I36+I56+I60+I63+I69+I76+I71+I79)</f>
        <v>0</v>
      </c>
      <c r="J80" s="52">
        <f>SUM(J13+J21+J27)</f>
        <v>3839906.21</v>
      </c>
      <c r="K80" s="54">
        <f>SUM(K21)</f>
        <v>1909000</v>
      </c>
      <c r="L80" s="55">
        <f>SUM(L13)</f>
        <v>1893563.2</v>
      </c>
    </row>
    <row r="83" ht="12.75">
      <c r="C83" t="s">
        <v>74</v>
      </c>
    </row>
  </sheetData>
  <sheetProtection selectLockedCells="1" selectUnlockedCells="1"/>
  <mergeCells count="15">
    <mergeCell ref="B80:C80"/>
    <mergeCell ref="B4:B8"/>
    <mergeCell ref="C4:C7"/>
    <mergeCell ref="D4:L4"/>
    <mergeCell ref="D5:F7"/>
    <mergeCell ref="G5:L5"/>
    <mergeCell ref="G6:G8"/>
    <mergeCell ref="H6:I6"/>
    <mergeCell ref="J6:J8"/>
    <mergeCell ref="K6:L6"/>
    <mergeCell ref="H7:H8"/>
    <mergeCell ref="I7:I8"/>
    <mergeCell ref="K7:K8"/>
    <mergeCell ref="L7:L8"/>
    <mergeCell ref="D9:F9"/>
  </mergeCells>
  <printOptions/>
  <pageMargins left="0.2013888888888889" right="0" top="0.9840277777777777" bottom="0.9840277777777777" header="0.5118055555555555" footer="0.5118055555555555"/>
  <pageSetup horizontalDpi="300" verticalDpi="3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22" activeCellId="1" sqref="A19:D19 D22"/>
    </sheetView>
  </sheetViews>
  <sheetFormatPr defaultColWidth="9.140625" defaultRowHeight="12.75"/>
  <cols>
    <col min="1" max="1" width="7.421875" style="0" customWidth="1"/>
    <col min="4" max="4" width="48.00390625" style="0" customWidth="1"/>
    <col min="5" max="5" width="11.00390625" style="0" customWidth="1"/>
    <col min="6" max="6" width="10.7109375" style="0" customWidth="1"/>
  </cols>
  <sheetData>
    <row r="1" ht="12.75">
      <c r="E1" t="s">
        <v>0</v>
      </c>
    </row>
    <row r="2" ht="12.75">
      <c r="E2" t="s">
        <v>1</v>
      </c>
    </row>
    <row r="3" spans="1:7" ht="29.25" customHeight="1">
      <c r="A3" s="298" t="s">
        <v>250</v>
      </c>
      <c r="B3" s="298"/>
      <c r="C3" s="298"/>
      <c r="D3" s="298"/>
      <c r="E3" s="298"/>
      <c r="F3" s="298"/>
      <c r="G3" s="298"/>
    </row>
    <row r="4" spans="4:5" ht="12.75">
      <c r="D4" s="121"/>
      <c r="E4" s="177"/>
    </row>
    <row r="5" spans="1:7" ht="13.5" customHeight="1">
      <c r="A5" s="302" t="s">
        <v>179</v>
      </c>
      <c r="B5" s="302" t="s">
        <v>3</v>
      </c>
      <c r="C5" s="302" t="s">
        <v>76</v>
      </c>
      <c r="D5" s="303" t="s">
        <v>180</v>
      </c>
      <c r="E5" s="273" t="s">
        <v>80</v>
      </c>
      <c r="F5" s="273" t="s">
        <v>14</v>
      </c>
      <c r="G5" s="273" t="s">
        <v>81</v>
      </c>
    </row>
    <row r="6" spans="1:7" ht="12.75">
      <c r="A6" s="302"/>
      <c r="B6" s="302"/>
      <c r="C6" s="302"/>
      <c r="D6" s="303"/>
      <c r="E6" s="273"/>
      <c r="F6" s="273"/>
      <c r="G6" s="273"/>
    </row>
    <row r="7" spans="1:7" ht="12.75">
      <c r="A7" s="302"/>
      <c r="B7" s="302"/>
      <c r="C7" s="302"/>
      <c r="D7" s="303"/>
      <c r="E7" s="273"/>
      <c r="F7" s="273"/>
      <c r="G7" s="273"/>
    </row>
    <row r="8" spans="1:7" ht="12.75">
      <c r="A8" s="217">
        <v>1</v>
      </c>
      <c r="B8" s="217">
        <v>2</v>
      </c>
      <c r="C8" s="217">
        <v>3</v>
      </c>
      <c r="D8" s="217">
        <v>4</v>
      </c>
      <c r="E8" s="217">
        <v>5</v>
      </c>
      <c r="F8" s="217">
        <v>6</v>
      </c>
      <c r="G8" s="217">
        <v>7</v>
      </c>
    </row>
    <row r="9" spans="1:7" ht="24.75" customHeight="1">
      <c r="A9" s="300" t="s">
        <v>251</v>
      </c>
      <c r="B9" s="300"/>
      <c r="C9" s="300"/>
      <c r="D9" s="219" t="s">
        <v>252</v>
      </c>
      <c r="E9" s="220"/>
      <c r="F9" s="220"/>
      <c r="G9" s="221"/>
    </row>
    <row r="10" spans="1:7" ht="24.75" customHeight="1">
      <c r="A10" s="222">
        <v>1</v>
      </c>
      <c r="B10" s="222">
        <v>150</v>
      </c>
      <c r="C10" s="222">
        <v>15011</v>
      </c>
      <c r="D10" s="223" t="s">
        <v>253</v>
      </c>
      <c r="E10" s="224">
        <v>5712.9</v>
      </c>
      <c r="F10" s="225">
        <v>5699.9</v>
      </c>
      <c r="G10" s="221">
        <f>F10/E10</f>
        <v>0.9977244481786833</v>
      </c>
    </row>
    <row r="11" spans="1:7" ht="24.75" customHeight="1">
      <c r="A11" s="222">
        <v>2</v>
      </c>
      <c r="B11" s="222">
        <v>750</v>
      </c>
      <c r="C11" s="222">
        <v>75095</v>
      </c>
      <c r="D11" s="223" t="s">
        <v>253</v>
      </c>
      <c r="E11" s="224">
        <v>2000</v>
      </c>
      <c r="F11" s="225">
        <v>1773.37</v>
      </c>
      <c r="G11" s="221">
        <f>F11/E11</f>
        <v>0.886685</v>
      </c>
    </row>
    <row r="12" spans="1:7" ht="24.75" customHeight="1">
      <c r="A12" s="218"/>
      <c r="B12" s="218"/>
      <c r="C12" s="218"/>
      <c r="D12" s="219"/>
      <c r="E12" s="224"/>
      <c r="F12" s="225"/>
      <c r="G12" s="221"/>
    </row>
    <row r="13" spans="1:7" ht="12.75">
      <c r="A13" s="220"/>
      <c r="B13" s="220"/>
      <c r="C13" s="220"/>
      <c r="D13" s="226"/>
      <c r="E13" s="227">
        <f>SUM(E10:E12)</f>
        <v>7712.9</v>
      </c>
      <c r="F13" s="228">
        <f>SUM(F10:F11)</f>
        <v>7473.2699999999995</v>
      </c>
      <c r="G13" s="229">
        <f>F13/E13</f>
        <v>0.9689312709875663</v>
      </c>
    </row>
    <row r="14" spans="1:7" ht="28.5" customHeight="1">
      <c r="A14" s="300" t="s">
        <v>254</v>
      </c>
      <c r="B14" s="300"/>
      <c r="C14" s="300"/>
      <c r="D14" s="218" t="s">
        <v>229</v>
      </c>
      <c r="E14" s="224"/>
      <c r="F14" s="225"/>
      <c r="G14" s="221"/>
    </row>
    <row r="15" spans="1:7" ht="76.5">
      <c r="A15" s="230" t="s">
        <v>255</v>
      </c>
      <c r="B15" s="230">
        <v>926</v>
      </c>
      <c r="C15" s="230">
        <v>92605</v>
      </c>
      <c r="D15" s="231" t="s">
        <v>256</v>
      </c>
      <c r="E15" s="232">
        <v>50000</v>
      </c>
      <c r="F15" s="233">
        <v>50000</v>
      </c>
      <c r="G15" s="234">
        <f>F15/E15</f>
        <v>1</v>
      </c>
    </row>
    <row r="16" spans="1:7" ht="12.75">
      <c r="A16" s="235"/>
      <c r="B16" s="235"/>
      <c r="C16" s="235"/>
      <c r="D16" s="235"/>
      <c r="E16" s="232"/>
      <c r="F16" s="233"/>
      <c r="G16" s="234"/>
    </row>
    <row r="17" spans="1:7" ht="12.75">
      <c r="A17" s="236"/>
      <c r="B17" s="236"/>
      <c r="C17" s="236"/>
      <c r="D17" s="236"/>
      <c r="E17" s="237"/>
      <c r="F17" s="238"/>
      <c r="G17" s="239"/>
    </row>
    <row r="18" spans="1:7" ht="12.75">
      <c r="A18" s="240"/>
      <c r="B18" s="240"/>
      <c r="C18" s="240"/>
      <c r="D18" s="240"/>
      <c r="E18" s="241">
        <v>50000</v>
      </c>
      <c r="F18" s="242">
        <v>50000</v>
      </c>
      <c r="G18" s="243">
        <f>F18/E18</f>
        <v>1</v>
      </c>
    </row>
    <row r="19" spans="1:7" ht="12.75">
      <c r="A19" s="301" t="s">
        <v>6</v>
      </c>
      <c r="B19" s="301"/>
      <c r="C19" s="301"/>
      <c r="D19" s="301"/>
      <c r="E19" s="244">
        <f>SUM(E13+E18)</f>
        <v>57712.9</v>
      </c>
      <c r="F19" s="244">
        <f>SUM(F13+F18)</f>
        <v>57473.27</v>
      </c>
      <c r="G19" s="245">
        <f>F19/E19</f>
        <v>0.9958478953578835</v>
      </c>
    </row>
    <row r="22" ht="12.75">
      <c r="B22" t="s">
        <v>74</v>
      </c>
    </row>
  </sheetData>
  <sheetProtection selectLockedCells="1" selectUnlockedCells="1"/>
  <mergeCells count="11">
    <mergeCell ref="A3:G3"/>
    <mergeCell ref="A5:A7"/>
    <mergeCell ref="B5:B7"/>
    <mergeCell ref="C5:C7"/>
    <mergeCell ref="D5:D7"/>
    <mergeCell ref="E5:E7"/>
    <mergeCell ref="F5:F7"/>
    <mergeCell ref="G5:G7"/>
    <mergeCell ref="A9:C9"/>
    <mergeCell ref="A14:C14"/>
    <mergeCell ref="A19:D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21">
      <selection activeCell="A1" sqref="A1:M41"/>
    </sheetView>
  </sheetViews>
  <sheetFormatPr defaultColWidth="9.140625" defaultRowHeight="12.75"/>
  <cols>
    <col min="1" max="1" width="3.28125" style="0" customWidth="1"/>
    <col min="2" max="2" width="5.140625" style="0" customWidth="1"/>
    <col min="3" max="3" width="6.28125" style="0" customWidth="1"/>
    <col min="4" max="4" width="31.28125" style="0" customWidth="1"/>
    <col min="5" max="5" width="16.57421875" style="0" customWidth="1"/>
    <col min="6" max="6" width="16.00390625" style="0" customWidth="1"/>
    <col min="7" max="7" width="15.421875" style="0" customWidth="1"/>
    <col min="8" max="8" width="10.140625" style="0" customWidth="1"/>
    <col min="9" max="9" width="16.57421875" style="0" customWidth="1"/>
    <col min="10" max="10" width="14.00390625" style="0" customWidth="1"/>
    <col min="11" max="11" width="16.140625" style="0" customWidth="1"/>
    <col min="12" max="12" width="18.28125" style="0" customWidth="1"/>
    <col min="13" max="13" width="13.8515625" style="0" customWidth="1"/>
  </cols>
  <sheetData>
    <row r="1" spans="9:13" ht="12.75">
      <c r="I1" s="246"/>
      <c r="J1" t="s">
        <v>0</v>
      </c>
      <c r="M1" s="246"/>
    </row>
    <row r="2" spans="9:13" ht="12.75">
      <c r="I2" s="246"/>
      <c r="J2" t="s">
        <v>1</v>
      </c>
      <c r="M2" s="246"/>
    </row>
    <row r="3" spans="9:13" ht="12.75">
      <c r="I3" s="304"/>
      <c r="J3" s="304"/>
      <c r="K3" s="304"/>
      <c r="L3" s="304"/>
      <c r="M3" s="304"/>
    </row>
    <row r="4" spans="1:13" ht="13.5" customHeight="1">
      <c r="A4" s="305" t="s">
        <v>257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12.75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ht="13.5" customHeight="1">
      <c r="A6" s="273" t="s">
        <v>179</v>
      </c>
      <c r="B6" s="273" t="s">
        <v>3</v>
      </c>
      <c r="C6" s="273" t="s">
        <v>258</v>
      </c>
      <c r="D6" s="279" t="s">
        <v>259</v>
      </c>
      <c r="E6" s="247"/>
      <c r="F6" s="306" t="s">
        <v>260</v>
      </c>
      <c r="G6" s="306"/>
      <c r="H6" s="306"/>
      <c r="I6" s="247"/>
      <c r="J6" s="247" t="s">
        <v>261</v>
      </c>
      <c r="K6" s="247"/>
      <c r="L6" s="247"/>
      <c r="M6" s="279" t="s">
        <v>262</v>
      </c>
    </row>
    <row r="7" spans="1:13" ht="13.5" customHeight="1">
      <c r="A7" s="273"/>
      <c r="B7" s="273"/>
      <c r="C7" s="273"/>
      <c r="D7" s="279"/>
      <c r="E7" s="247"/>
      <c r="F7" s="306"/>
      <c r="G7" s="306"/>
      <c r="H7" s="306"/>
      <c r="I7" s="279" t="s">
        <v>263</v>
      </c>
      <c r="J7" s="279"/>
      <c r="K7" s="279"/>
      <c r="L7" s="279"/>
      <c r="M7" s="279"/>
    </row>
    <row r="8" spans="1:13" ht="7.5" customHeight="1">
      <c r="A8" s="273"/>
      <c r="B8" s="273"/>
      <c r="C8" s="273"/>
      <c r="D8" s="279"/>
      <c r="E8" s="247"/>
      <c r="F8" s="306"/>
      <c r="G8" s="306"/>
      <c r="H8" s="306"/>
      <c r="I8" s="279" t="s">
        <v>264</v>
      </c>
      <c r="J8" s="279" t="s">
        <v>265</v>
      </c>
      <c r="K8" s="279" t="s">
        <v>266</v>
      </c>
      <c r="L8" s="279" t="s">
        <v>267</v>
      </c>
      <c r="M8" s="279"/>
    </row>
    <row r="9" spans="1:13" ht="13.5" customHeight="1">
      <c r="A9" s="273"/>
      <c r="B9" s="273"/>
      <c r="C9" s="273"/>
      <c r="D9" s="279"/>
      <c r="E9" s="248"/>
      <c r="F9" s="308" t="s">
        <v>268</v>
      </c>
      <c r="G9" s="308" t="s">
        <v>14</v>
      </c>
      <c r="H9" s="308" t="s">
        <v>81</v>
      </c>
      <c r="I9" s="279"/>
      <c r="J9" s="279"/>
      <c r="K9" s="279"/>
      <c r="L9" s="279"/>
      <c r="M9" s="279"/>
    </row>
    <row r="10" spans="1:13" ht="45" customHeight="1">
      <c r="A10" s="273"/>
      <c r="B10" s="273"/>
      <c r="C10" s="273"/>
      <c r="D10" s="279"/>
      <c r="E10" s="247" t="s">
        <v>269</v>
      </c>
      <c r="F10" s="308"/>
      <c r="G10" s="308"/>
      <c r="H10" s="308"/>
      <c r="I10" s="279"/>
      <c r="J10" s="279"/>
      <c r="K10" s="279"/>
      <c r="L10" s="279"/>
      <c r="M10" s="279"/>
    </row>
    <row r="11" spans="1:13" ht="12.75">
      <c r="A11" s="7">
        <v>1</v>
      </c>
      <c r="B11" s="7">
        <v>2</v>
      </c>
      <c r="C11" s="7">
        <v>3</v>
      </c>
      <c r="D11" s="249">
        <v>4</v>
      </c>
      <c r="E11" s="249"/>
      <c r="F11" s="7">
        <v>5</v>
      </c>
      <c r="G11" s="7">
        <v>6</v>
      </c>
      <c r="H11" s="7">
        <v>7</v>
      </c>
      <c r="I11" s="249">
        <v>9</v>
      </c>
      <c r="J11" s="7">
        <v>10</v>
      </c>
      <c r="K11" s="7">
        <v>11</v>
      </c>
      <c r="L11" s="7">
        <v>12</v>
      </c>
      <c r="M11" s="7">
        <v>13</v>
      </c>
    </row>
    <row r="12" spans="1:13" ht="51">
      <c r="A12" s="72">
        <v>1</v>
      </c>
      <c r="B12" s="190"/>
      <c r="C12" s="190" t="s">
        <v>82</v>
      </c>
      <c r="D12" s="74" t="s">
        <v>270</v>
      </c>
      <c r="E12" s="250">
        <v>3110054.74</v>
      </c>
      <c r="F12" s="251">
        <v>2479782.18</v>
      </c>
      <c r="G12" s="251">
        <v>2479782.18</v>
      </c>
      <c r="H12" s="12">
        <f>G12/F12</f>
        <v>1</v>
      </c>
      <c r="I12" s="251">
        <v>324323.74</v>
      </c>
      <c r="J12" s="251">
        <v>416000</v>
      </c>
      <c r="K12" s="252"/>
      <c r="L12" s="251">
        <v>1739458.44</v>
      </c>
      <c r="M12" s="72" t="s">
        <v>271</v>
      </c>
    </row>
    <row r="13" spans="1:13" ht="25.5">
      <c r="A13" s="72">
        <v>2</v>
      </c>
      <c r="B13" s="190"/>
      <c r="C13" s="190" t="s">
        <v>82</v>
      </c>
      <c r="D13" s="74" t="s">
        <v>272</v>
      </c>
      <c r="E13" s="250">
        <v>1132325.89</v>
      </c>
      <c r="F13" s="251">
        <v>129341.89</v>
      </c>
      <c r="G13" s="251">
        <v>129341.89</v>
      </c>
      <c r="H13" s="12">
        <f>G13/F13</f>
        <v>1</v>
      </c>
      <c r="I13" s="251">
        <v>129341.89</v>
      </c>
      <c r="J13" s="251"/>
      <c r="K13" s="252"/>
      <c r="L13" s="253"/>
      <c r="M13" s="72"/>
    </row>
    <row r="14" spans="1:13" ht="51">
      <c r="A14" s="72">
        <v>3</v>
      </c>
      <c r="B14" s="190"/>
      <c r="C14" s="190" t="s">
        <v>82</v>
      </c>
      <c r="D14" s="74" t="s">
        <v>273</v>
      </c>
      <c r="E14" s="251">
        <v>264573</v>
      </c>
      <c r="F14" s="251">
        <v>264573</v>
      </c>
      <c r="G14" s="251">
        <v>264573</v>
      </c>
      <c r="H14" s="12">
        <f>G14/F14</f>
        <v>1</v>
      </c>
      <c r="I14" s="251">
        <v>197421.07</v>
      </c>
      <c r="J14" s="251">
        <v>67151.93</v>
      </c>
      <c r="K14" s="252"/>
      <c r="L14" s="251"/>
      <c r="M14" s="72"/>
    </row>
    <row r="15" spans="1:13" ht="12.75">
      <c r="A15" s="73"/>
      <c r="B15" s="192" t="s">
        <v>19</v>
      </c>
      <c r="C15" s="192"/>
      <c r="D15" s="96" t="s">
        <v>274</v>
      </c>
      <c r="E15" s="254"/>
      <c r="F15" s="255">
        <f>SUM(F12:F14)</f>
        <v>2873697.0700000003</v>
      </c>
      <c r="G15" s="255">
        <f>SUM(G12:G14)</f>
        <v>2873697.0700000003</v>
      </c>
      <c r="H15" s="12">
        <f>F15/F15</f>
        <v>1</v>
      </c>
      <c r="I15" s="255">
        <f>SUM(I12:I14)</f>
        <v>651086.7</v>
      </c>
      <c r="J15" s="255">
        <f>SUM(J12:J14)</f>
        <v>483151.93</v>
      </c>
      <c r="K15" s="255">
        <f>SUM(K12:K12)</f>
        <v>0</v>
      </c>
      <c r="L15" s="255">
        <f>SUM(L12:L12)</f>
        <v>1739458.44</v>
      </c>
      <c r="M15" s="73"/>
    </row>
    <row r="16" spans="1:13" ht="25.5">
      <c r="A16" s="72">
        <v>4</v>
      </c>
      <c r="B16" s="190"/>
      <c r="C16" s="190" t="s">
        <v>275</v>
      </c>
      <c r="D16" s="74" t="s">
        <v>276</v>
      </c>
      <c r="E16" s="250">
        <v>460000</v>
      </c>
      <c r="F16" s="256">
        <v>160000</v>
      </c>
      <c r="G16" s="251">
        <v>159973.46</v>
      </c>
      <c r="H16" s="12">
        <f aca="true" t="shared" si="0" ref="H16:H31">G16/F16</f>
        <v>0.9998341249999999</v>
      </c>
      <c r="I16" s="251">
        <v>159973.46</v>
      </c>
      <c r="J16" s="251"/>
      <c r="K16" s="252"/>
      <c r="L16" s="251"/>
      <c r="M16" s="72" t="s">
        <v>271</v>
      </c>
    </row>
    <row r="17" spans="1:13" ht="12.75">
      <c r="A17" s="72">
        <v>5</v>
      </c>
      <c r="B17" s="190"/>
      <c r="C17" s="190" t="s">
        <v>275</v>
      </c>
      <c r="D17" s="74" t="s">
        <v>277</v>
      </c>
      <c r="E17" s="250">
        <v>299130</v>
      </c>
      <c r="F17" s="251">
        <v>100000</v>
      </c>
      <c r="G17" s="251">
        <v>100000</v>
      </c>
      <c r="H17" s="12">
        <f t="shared" si="0"/>
        <v>1</v>
      </c>
      <c r="I17" s="251">
        <v>100000</v>
      </c>
      <c r="J17" s="251"/>
      <c r="K17" s="252"/>
      <c r="L17" s="251"/>
      <c r="M17" s="72" t="s">
        <v>271</v>
      </c>
    </row>
    <row r="18" spans="1:13" ht="25.5">
      <c r="A18" s="72">
        <v>6</v>
      </c>
      <c r="B18" s="190"/>
      <c r="C18" s="190" t="s">
        <v>275</v>
      </c>
      <c r="D18" s="74" t="s">
        <v>278</v>
      </c>
      <c r="E18" s="256">
        <v>176162.63</v>
      </c>
      <c r="F18" s="256">
        <v>176162.63</v>
      </c>
      <c r="G18" s="251">
        <v>175454.83</v>
      </c>
      <c r="H18" s="12">
        <f t="shared" si="0"/>
        <v>0.9959821217473875</v>
      </c>
      <c r="I18" s="251">
        <v>175454.83</v>
      </c>
      <c r="J18" s="251"/>
      <c r="K18" s="252"/>
      <c r="L18" s="251"/>
      <c r="M18" s="72" t="s">
        <v>271</v>
      </c>
    </row>
    <row r="19" spans="1:13" ht="38.25">
      <c r="A19" s="72">
        <v>7</v>
      </c>
      <c r="B19" s="190"/>
      <c r="C19" s="190" t="s">
        <v>279</v>
      </c>
      <c r="D19" s="74" t="s">
        <v>280</v>
      </c>
      <c r="E19" s="250">
        <v>1361222.6</v>
      </c>
      <c r="F19" s="250">
        <v>1361222.6</v>
      </c>
      <c r="G19" s="251">
        <v>1360609.97</v>
      </c>
      <c r="H19" s="12">
        <f t="shared" si="0"/>
        <v>0.9995499413541914</v>
      </c>
      <c r="I19" s="251">
        <v>15386.97</v>
      </c>
      <c r="J19" s="251">
        <v>215223</v>
      </c>
      <c r="K19" s="252">
        <v>1130000</v>
      </c>
      <c r="L19" s="251"/>
      <c r="M19" s="72" t="s">
        <v>271</v>
      </c>
    </row>
    <row r="20" spans="1:13" ht="25.5">
      <c r="A20" s="72">
        <v>8</v>
      </c>
      <c r="B20" s="190"/>
      <c r="C20" s="190" t="s">
        <v>279</v>
      </c>
      <c r="D20" s="74" t="s">
        <v>281</v>
      </c>
      <c r="E20" s="256">
        <v>889636.4</v>
      </c>
      <c r="F20" s="256">
        <v>889636.4</v>
      </c>
      <c r="G20" s="251">
        <v>889636</v>
      </c>
      <c r="H20" s="12">
        <f t="shared" si="0"/>
        <v>0.9999995503781095</v>
      </c>
      <c r="I20" s="251">
        <v>129000</v>
      </c>
      <c r="J20" s="251">
        <v>39636</v>
      </c>
      <c r="K20" s="252">
        <v>721000</v>
      </c>
      <c r="L20" s="251"/>
      <c r="M20" s="72" t="s">
        <v>271</v>
      </c>
    </row>
    <row r="21" spans="1:13" s="2" customFormat="1" ht="12.75">
      <c r="A21" s="73"/>
      <c r="B21" s="192" t="s">
        <v>282</v>
      </c>
      <c r="C21" s="192"/>
      <c r="D21" s="96" t="s">
        <v>283</v>
      </c>
      <c r="E21" s="254"/>
      <c r="F21" s="255">
        <f>SUM(F16:F20)</f>
        <v>2687021.63</v>
      </c>
      <c r="G21" s="255">
        <f>SUM(G16:G20)</f>
        <v>2685674.26</v>
      </c>
      <c r="H21" s="19">
        <f t="shared" si="0"/>
        <v>0.9994985637685395</v>
      </c>
      <c r="I21" s="255">
        <f>SUM(I16:I20)</f>
        <v>579815.26</v>
      </c>
      <c r="J21" s="255">
        <f>SUM(J16:J20)</f>
        <v>254859</v>
      </c>
      <c r="K21" s="255">
        <f>SUM(K16:K20)</f>
        <v>1851000</v>
      </c>
      <c r="L21" s="255">
        <f>SUM(L16:L20)</f>
        <v>0</v>
      </c>
      <c r="M21" s="73"/>
    </row>
    <row r="22" spans="1:13" ht="25.5">
      <c r="A22" s="72">
        <v>9</v>
      </c>
      <c r="B22" s="190"/>
      <c r="C22" s="190" t="s">
        <v>284</v>
      </c>
      <c r="D22" s="74" t="s">
        <v>285</v>
      </c>
      <c r="E22" s="250">
        <v>1426900</v>
      </c>
      <c r="F22" s="256">
        <v>176100</v>
      </c>
      <c r="G22" s="256">
        <v>175360.24</v>
      </c>
      <c r="H22" s="115">
        <f t="shared" si="0"/>
        <v>0.9957992049971607</v>
      </c>
      <c r="I22" s="256">
        <v>175360.24</v>
      </c>
      <c r="J22" s="255"/>
      <c r="K22" s="257"/>
      <c r="L22" s="255"/>
      <c r="M22" s="72" t="s">
        <v>271</v>
      </c>
    </row>
    <row r="23" spans="1:13" ht="38.25">
      <c r="A23" s="72">
        <v>10</v>
      </c>
      <c r="B23" s="190"/>
      <c r="C23" s="190" t="s">
        <v>284</v>
      </c>
      <c r="D23" s="74" t="s">
        <v>286</v>
      </c>
      <c r="E23" s="250">
        <v>35000</v>
      </c>
      <c r="F23" s="256">
        <v>35000</v>
      </c>
      <c r="G23" s="256">
        <v>34932</v>
      </c>
      <c r="H23" s="115">
        <f t="shared" si="0"/>
        <v>0.9980571428571429</v>
      </c>
      <c r="I23" s="256">
        <v>34932</v>
      </c>
      <c r="J23" s="255"/>
      <c r="K23" s="257"/>
      <c r="L23" s="255"/>
      <c r="M23" s="72"/>
    </row>
    <row r="24" spans="1:13" s="2" customFormat="1" ht="12.75">
      <c r="A24" s="73"/>
      <c r="B24" s="192" t="s">
        <v>287</v>
      </c>
      <c r="C24" s="192"/>
      <c r="D24" s="96" t="s">
        <v>37</v>
      </c>
      <c r="E24" s="254"/>
      <c r="F24" s="255">
        <f>SUM(F22:F23)</f>
        <v>211100</v>
      </c>
      <c r="G24" s="255">
        <f>SUM(G22:G23)</f>
        <v>210292.24</v>
      </c>
      <c r="H24" s="19">
        <f t="shared" si="0"/>
        <v>0.9961735670298436</v>
      </c>
      <c r="I24" s="255">
        <f>SUM(I22,I23)</f>
        <v>210292.24</v>
      </c>
      <c r="J24" s="255">
        <f>SUM(J22)</f>
        <v>0</v>
      </c>
      <c r="K24" s="255">
        <f>SUM(K22)</f>
        <v>0</v>
      </c>
      <c r="L24" s="255">
        <f>SUM(L22)</f>
        <v>0</v>
      </c>
      <c r="M24" s="73"/>
    </row>
    <row r="25" spans="1:13" ht="25.5">
      <c r="A25" s="72">
        <v>11</v>
      </c>
      <c r="B25" s="190"/>
      <c r="C25" s="190" t="s">
        <v>288</v>
      </c>
      <c r="D25" s="74" t="s">
        <v>289</v>
      </c>
      <c r="E25" s="250">
        <v>10000</v>
      </c>
      <c r="F25" s="256">
        <v>10000</v>
      </c>
      <c r="G25" s="256">
        <v>9990.45</v>
      </c>
      <c r="H25" s="115">
        <f t="shared" si="0"/>
        <v>0.9990450000000001</v>
      </c>
      <c r="I25" s="256">
        <v>9990.45</v>
      </c>
      <c r="J25" s="255"/>
      <c r="K25" s="252"/>
      <c r="L25" s="255"/>
      <c r="M25" s="72"/>
    </row>
    <row r="26" spans="1:13" s="2" customFormat="1" ht="25.5">
      <c r="A26" s="73"/>
      <c r="B26" s="192" t="s">
        <v>290</v>
      </c>
      <c r="C26" s="192"/>
      <c r="D26" s="96" t="s">
        <v>114</v>
      </c>
      <c r="E26" s="254"/>
      <c r="F26" s="258">
        <f>SUM(F25:F25)</f>
        <v>10000</v>
      </c>
      <c r="G26" s="255">
        <f>SUM(G25:G25)</f>
        <v>9990.45</v>
      </c>
      <c r="H26" s="19">
        <f t="shared" si="0"/>
        <v>0.9990450000000001</v>
      </c>
      <c r="I26" s="255">
        <f>SUM(I25:I25)</f>
        <v>9990.45</v>
      </c>
      <c r="J26" s="258">
        <v>0</v>
      </c>
      <c r="K26" s="258">
        <v>0</v>
      </c>
      <c r="L26" s="258">
        <v>0</v>
      </c>
      <c r="M26" s="73"/>
    </row>
    <row r="27" spans="1:13" ht="63.75">
      <c r="A27" s="72">
        <v>12</v>
      </c>
      <c r="B27" s="190"/>
      <c r="C27" s="190" t="s">
        <v>291</v>
      </c>
      <c r="D27" s="272" t="s">
        <v>311</v>
      </c>
      <c r="E27" s="259">
        <v>46700</v>
      </c>
      <c r="F27" s="259">
        <v>46700</v>
      </c>
      <c r="G27" s="256">
        <v>46460.49</v>
      </c>
      <c r="H27" s="115">
        <f t="shared" si="0"/>
        <v>0.9948713062098501</v>
      </c>
      <c r="I27" s="256">
        <v>46460.49</v>
      </c>
      <c r="J27" s="260"/>
      <c r="K27" s="254"/>
      <c r="L27" s="260"/>
      <c r="M27" s="72" t="s">
        <v>271</v>
      </c>
    </row>
    <row r="28" spans="1:13" ht="25.5">
      <c r="A28" s="73"/>
      <c r="B28" s="192" t="s">
        <v>292</v>
      </c>
      <c r="C28" s="192"/>
      <c r="D28" s="96" t="s">
        <v>71</v>
      </c>
      <c r="E28" s="254"/>
      <c r="F28" s="258">
        <f>SUM(F27)</f>
        <v>46700</v>
      </c>
      <c r="G28" s="255">
        <f>SUM(G27)</f>
        <v>46460.49</v>
      </c>
      <c r="H28" s="19">
        <f t="shared" si="0"/>
        <v>0.9948713062098501</v>
      </c>
      <c r="I28" s="255">
        <f>SUM(I27)</f>
        <v>46460.49</v>
      </c>
      <c r="J28" s="260"/>
      <c r="K28" s="254"/>
      <c r="L28" s="260"/>
      <c r="M28" s="73"/>
    </row>
    <row r="29" spans="1:13" s="68" customFormat="1" ht="38.25">
      <c r="A29" s="72">
        <v>13</v>
      </c>
      <c r="B29" s="190"/>
      <c r="C29" s="190" t="s">
        <v>293</v>
      </c>
      <c r="D29" s="74" t="s">
        <v>294</v>
      </c>
      <c r="E29" s="250">
        <v>1246430.3</v>
      </c>
      <c r="F29" s="259">
        <v>215730.3</v>
      </c>
      <c r="G29" s="259">
        <v>215730.3</v>
      </c>
      <c r="H29" s="115">
        <f t="shared" si="0"/>
        <v>1</v>
      </c>
      <c r="I29" s="259">
        <v>215730.3</v>
      </c>
      <c r="J29" s="261"/>
      <c r="K29" s="250"/>
      <c r="L29" s="261"/>
      <c r="M29" s="72" t="s">
        <v>271</v>
      </c>
    </row>
    <row r="30" spans="1:13" s="2" customFormat="1" ht="12.75">
      <c r="A30" s="73"/>
      <c r="B30" s="192" t="s">
        <v>295</v>
      </c>
      <c r="C30" s="192"/>
      <c r="D30" s="96" t="s">
        <v>72</v>
      </c>
      <c r="E30" s="254"/>
      <c r="F30" s="258">
        <f>SUM(F29)</f>
        <v>215730.3</v>
      </c>
      <c r="G30" s="258">
        <f>SUM(G29)</f>
        <v>215730.3</v>
      </c>
      <c r="H30" s="19">
        <f t="shared" si="0"/>
        <v>1</v>
      </c>
      <c r="I30" s="258">
        <f>SUM(I29)</f>
        <v>215730.3</v>
      </c>
      <c r="J30" s="258">
        <f>SUM(J27:J29)</f>
        <v>0</v>
      </c>
      <c r="K30" s="258">
        <f>SUM(K27:K29)</f>
        <v>0</v>
      </c>
      <c r="L30" s="258">
        <f>SUM(L27:L29)</f>
        <v>0</v>
      </c>
      <c r="M30" s="73"/>
    </row>
    <row r="31" spans="1:13" ht="12.75">
      <c r="A31" s="307" t="s">
        <v>6</v>
      </c>
      <c r="B31" s="307"/>
      <c r="C31" s="307"/>
      <c r="D31" s="307"/>
      <c r="E31" s="262"/>
      <c r="F31" s="255">
        <f>SUM(F15+F21+F24+F26+F28+F30)</f>
        <v>6044249</v>
      </c>
      <c r="G31" s="255">
        <f>SUM(G15+G21+G24+G26+G28+G30)</f>
        <v>6041844.8100000005</v>
      </c>
      <c r="H31" s="19">
        <f t="shared" si="0"/>
        <v>0.9996022351163892</v>
      </c>
      <c r="I31" s="255">
        <f>SUM(I15+I21+I24+I26++I28+I30)</f>
        <v>1713375.44</v>
      </c>
      <c r="J31" s="255">
        <f>SUM(J15+J21+J24+J26+J30)</f>
        <v>738010.9299999999</v>
      </c>
      <c r="K31" s="255">
        <f>SUM(K15+K21+K24+K26+K30)</f>
        <v>1851000</v>
      </c>
      <c r="L31" s="255">
        <f>SUM(L15+L21+L24+L26+L30)</f>
        <v>1739458.44</v>
      </c>
      <c r="M31" s="51" t="s">
        <v>296</v>
      </c>
    </row>
    <row r="32" spans="1:13" ht="12.75">
      <c r="A32" s="263"/>
      <c r="B32" s="263"/>
      <c r="C32" s="263"/>
      <c r="D32" s="263"/>
      <c r="E32" s="263"/>
      <c r="F32" s="264"/>
      <c r="G32" s="264"/>
      <c r="H32" s="264"/>
      <c r="I32" s="264"/>
      <c r="J32" s="264"/>
      <c r="K32" s="265"/>
      <c r="L32" s="265"/>
      <c r="M32" s="266"/>
    </row>
    <row r="33" spans="1:13" ht="12.75">
      <c r="A33" s="267" t="s">
        <v>297</v>
      </c>
      <c r="B33" s="187"/>
      <c r="C33" s="187"/>
      <c r="D33" s="268"/>
      <c r="E33" s="268"/>
      <c r="F33" s="267"/>
      <c r="G33" s="267"/>
      <c r="H33" s="267"/>
      <c r="I33" s="267"/>
      <c r="J33" s="267"/>
      <c r="K33" s="267"/>
      <c r="L33" s="267"/>
      <c r="M33" s="267"/>
    </row>
    <row r="34" spans="1:13" ht="12.75">
      <c r="A34" s="267" t="s">
        <v>298</v>
      </c>
      <c r="B34" s="187"/>
      <c r="C34" s="187"/>
      <c r="D34" s="268"/>
      <c r="E34" s="268"/>
      <c r="F34" s="267"/>
      <c r="G34" s="267"/>
      <c r="H34" s="267"/>
      <c r="I34" s="267"/>
      <c r="J34" s="267"/>
      <c r="K34" s="267"/>
      <c r="L34" s="267"/>
      <c r="M34" s="267"/>
    </row>
    <row r="35" spans="1:13" ht="12.75">
      <c r="A35" s="267" t="s">
        <v>299</v>
      </c>
      <c r="B35" s="187"/>
      <c r="C35" s="187"/>
      <c r="D35" s="268"/>
      <c r="E35" s="268"/>
      <c r="F35" s="267"/>
      <c r="G35" s="267"/>
      <c r="H35" s="267"/>
      <c r="I35" s="267"/>
      <c r="J35" s="267"/>
      <c r="K35" s="267"/>
      <c r="L35" s="267"/>
      <c r="M35" s="267"/>
    </row>
    <row r="36" spans="1:13" ht="12.75">
      <c r="A36" s="267" t="s">
        <v>300</v>
      </c>
      <c r="B36" s="187"/>
      <c r="C36" s="187"/>
      <c r="D36" s="268"/>
      <c r="E36" s="268"/>
      <c r="F36" s="267"/>
      <c r="G36" s="267"/>
      <c r="H36" s="267"/>
      <c r="I36" s="267"/>
      <c r="J36" s="267"/>
      <c r="K36" s="267"/>
      <c r="L36" s="267"/>
      <c r="M36" s="267"/>
    </row>
    <row r="37" spans="1:13" ht="12.75">
      <c r="A37" s="267" t="s">
        <v>301</v>
      </c>
      <c r="B37" s="187"/>
      <c r="C37" s="187"/>
      <c r="D37" s="268"/>
      <c r="E37" s="268"/>
      <c r="F37" s="267"/>
      <c r="G37" s="267"/>
      <c r="H37" s="267"/>
      <c r="I37" s="267"/>
      <c r="J37" s="267"/>
      <c r="K37" s="267"/>
      <c r="L37" s="267"/>
      <c r="M37" s="267"/>
    </row>
    <row r="38" spans="1:13" ht="12.75">
      <c r="A38" s="269" t="s">
        <v>301</v>
      </c>
      <c r="B38" s="187"/>
      <c r="C38" s="187"/>
      <c r="D38" s="268"/>
      <c r="E38" s="268"/>
      <c r="F38" s="267"/>
      <c r="G38" s="267"/>
      <c r="H38" s="267"/>
      <c r="I38" s="267"/>
      <c r="J38" s="267"/>
      <c r="K38" s="267"/>
      <c r="L38" s="267"/>
      <c r="M38" s="267"/>
    </row>
    <row r="40" ht="12.75">
      <c r="C40" t="s">
        <v>74</v>
      </c>
    </row>
  </sheetData>
  <sheetProtection selectLockedCells="1" selectUnlockedCells="1"/>
  <mergeCells count="17">
    <mergeCell ref="A31:D31"/>
    <mergeCell ref="J8:J10"/>
    <mergeCell ref="K8:K10"/>
    <mergeCell ref="L8:L10"/>
    <mergeCell ref="F9:F10"/>
    <mergeCell ref="G9:G10"/>
    <mergeCell ref="H9:H10"/>
    <mergeCell ref="I3:M3"/>
    <mergeCell ref="A4:M5"/>
    <mergeCell ref="A6:A10"/>
    <mergeCell ref="B6:B10"/>
    <mergeCell ref="C6:C10"/>
    <mergeCell ref="D6:D10"/>
    <mergeCell ref="F6:H8"/>
    <mergeCell ref="M6:M10"/>
    <mergeCell ref="I7:L7"/>
    <mergeCell ref="I8:I10"/>
  </mergeCells>
  <printOptions/>
  <pageMargins left="0.15625" right="0" top="0.5902777777777778" bottom="0.5902777777777778" header="0.5118055555555555" footer="0.5118055555555555"/>
  <pageSetup horizontalDpi="300" verticalDpi="3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H19"/>
    </sheetView>
  </sheetViews>
  <sheetFormatPr defaultColWidth="9.140625" defaultRowHeight="12.75"/>
  <cols>
    <col min="3" max="3" width="8.28125" style="0" customWidth="1"/>
    <col min="4" max="4" width="17.8515625" style="0" customWidth="1"/>
    <col min="5" max="5" width="11.7109375" style="0" customWidth="1"/>
    <col min="7" max="7" width="37.7109375" style="0" customWidth="1"/>
  </cols>
  <sheetData>
    <row r="1" ht="12.75">
      <c r="G1" t="s">
        <v>0</v>
      </c>
    </row>
    <row r="2" ht="12.75">
      <c r="G2" t="s">
        <v>1</v>
      </c>
    </row>
    <row r="4" spans="4:7" ht="15.75">
      <c r="D4" s="270" t="s">
        <v>302</v>
      </c>
      <c r="E4" s="271"/>
      <c r="F4" s="270"/>
      <c r="G4" s="270"/>
    </row>
    <row r="5" spans="6:9" ht="15.75">
      <c r="F5" s="270"/>
      <c r="G5" s="270"/>
      <c r="H5" s="270"/>
      <c r="I5" s="270"/>
    </row>
    <row r="7" spans="1:7" ht="12.75" customHeight="1">
      <c r="A7" s="273" t="s">
        <v>3</v>
      </c>
      <c r="B7" s="273" t="s">
        <v>76</v>
      </c>
      <c r="C7" s="309" t="s">
        <v>303</v>
      </c>
      <c r="D7" s="279" t="s">
        <v>304</v>
      </c>
      <c r="E7" s="279"/>
      <c r="F7" s="279"/>
      <c r="G7" s="273" t="s">
        <v>180</v>
      </c>
    </row>
    <row r="8" spans="1:7" ht="12.75">
      <c r="A8" s="273"/>
      <c r="B8" s="273"/>
      <c r="C8" s="273"/>
      <c r="D8" s="279"/>
      <c r="E8" s="279"/>
      <c r="F8" s="279"/>
      <c r="G8" s="273"/>
    </row>
    <row r="9" spans="1:7" ht="12.75">
      <c r="A9" s="273"/>
      <c r="B9" s="273"/>
      <c r="C9" s="273"/>
      <c r="D9" s="59" t="s">
        <v>13</v>
      </c>
      <c r="E9" s="3" t="s">
        <v>14</v>
      </c>
      <c r="F9" s="6" t="s">
        <v>15</v>
      </c>
      <c r="G9" s="273"/>
    </row>
    <row r="10" spans="1:7" ht="12.75">
      <c r="A10" s="7">
        <v>1</v>
      </c>
      <c r="B10" s="7">
        <v>2</v>
      </c>
      <c r="C10" s="7">
        <v>3</v>
      </c>
      <c r="D10" s="276">
        <v>4</v>
      </c>
      <c r="E10" s="276"/>
      <c r="F10" s="276"/>
      <c r="G10" s="7">
        <v>1</v>
      </c>
    </row>
    <row r="11" spans="1:7" ht="38.25">
      <c r="A11" s="190" t="s">
        <v>19</v>
      </c>
      <c r="B11" s="190" t="s">
        <v>305</v>
      </c>
      <c r="C11" s="88">
        <v>6207</v>
      </c>
      <c r="D11" s="63">
        <v>1893409</v>
      </c>
      <c r="E11" s="65">
        <v>1893863.2</v>
      </c>
      <c r="F11" s="12">
        <f aca="true" t="shared" si="0" ref="F11:F16">E11/D11</f>
        <v>1.0002398847792526</v>
      </c>
      <c r="G11" s="61" t="s">
        <v>306</v>
      </c>
    </row>
    <row r="12" spans="1:7" ht="25.5">
      <c r="A12" s="192"/>
      <c r="B12" s="190" t="s">
        <v>86</v>
      </c>
      <c r="C12" s="88">
        <v>6290</v>
      </c>
      <c r="D12" s="45">
        <v>37000</v>
      </c>
      <c r="E12" s="13">
        <v>37013.92</v>
      </c>
      <c r="F12" s="115">
        <f t="shared" si="0"/>
        <v>1.0003762162162162</v>
      </c>
      <c r="G12" s="61" t="s">
        <v>307</v>
      </c>
    </row>
    <row r="13" spans="1:7" ht="63.75">
      <c r="A13" s="95">
        <v>600</v>
      </c>
      <c r="B13" s="95">
        <v>60016</v>
      </c>
      <c r="C13" s="194">
        <v>6630</v>
      </c>
      <c r="D13" s="195">
        <v>58000</v>
      </c>
      <c r="E13" s="195">
        <v>58000</v>
      </c>
      <c r="F13" s="12">
        <f t="shared" si="0"/>
        <v>1</v>
      </c>
      <c r="G13" s="111" t="s">
        <v>308</v>
      </c>
    </row>
    <row r="14" spans="1:7" ht="38.25">
      <c r="A14" s="95"/>
      <c r="B14" s="72">
        <v>60078</v>
      </c>
      <c r="C14" s="194">
        <v>6330</v>
      </c>
      <c r="D14" s="195">
        <v>1851000</v>
      </c>
      <c r="E14" s="196">
        <v>1851000</v>
      </c>
      <c r="F14" s="12">
        <f t="shared" si="0"/>
        <v>1</v>
      </c>
      <c r="G14" s="111" t="s">
        <v>309</v>
      </c>
    </row>
    <row r="15" spans="1:7" ht="25.5">
      <c r="A15" s="95">
        <v>700</v>
      </c>
      <c r="B15" s="72">
        <v>70005</v>
      </c>
      <c r="C15" s="194">
        <v>870</v>
      </c>
      <c r="D15" s="195">
        <v>50</v>
      </c>
      <c r="E15" s="196">
        <v>29.09</v>
      </c>
      <c r="F15" s="12">
        <f t="shared" si="0"/>
        <v>0.5818</v>
      </c>
      <c r="G15" s="111" t="s">
        <v>310</v>
      </c>
    </row>
    <row r="16" spans="1:7" ht="15">
      <c r="A16" s="294" t="s">
        <v>6</v>
      </c>
      <c r="B16" s="294"/>
      <c r="C16" s="294"/>
      <c r="D16" s="22">
        <f>SUM(D11:D15)</f>
        <v>3839459</v>
      </c>
      <c r="E16" s="22">
        <f>SUM(E11:E15)</f>
        <v>3839906.21</v>
      </c>
      <c r="F16" s="19">
        <f t="shared" si="0"/>
        <v>1.0001164773474596</v>
      </c>
      <c r="G16" s="73"/>
    </row>
    <row r="19" ht="12.75">
      <c r="A19" t="s">
        <v>74</v>
      </c>
    </row>
  </sheetData>
  <sheetProtection selectLockedCells="1" selectUnlockedCells="1"/>
  <mergeCells count="7">
    <mergeCell ref="A16:C16"/>
    <mergeCell ref="A7:A9"/>
    <mergeCell ref="B7:B9"/>
    <mergeCell ref="C7:C9"/>
    <mergeCell ref="D7:F8"/>
    <mergeCell ref="G7:G9"/>
    <mergeCell ref="D10:F10"/>
  </mergeCells>
  <printOptions/>
  <pageMargins left="0.7" right="0.7" top="0.75" bottom="0.75" header="0.5118055555555555" footer="0.5118055555555555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0"/>
  <sheetViews>
    <sheetView zoomScalePageLayoutView="0" workbookViewId="0" topLeftCell="B1">
      <pane ySplit="6" topLeftCell="A82" activePane="bottomLeft" state="frozen"/>
      <selection pane="topLeft" activeCell="B1" sqref="B1"/>
      <selection pane="bottomLeft" activeCell="C90" activeCellId="1" sqref="A19 C90"/>
    </sheetView>
  </sheetViews>
  <sheetFormatPr defaultColWidth="9.140625" defaultRowHeight="12.75"/>
  <cols>
    <col min="1" max="1" width="0" style="0" hidden="1" customWidth="1"/>
    <col min="2" max="2" width="5.57421875" style="0" customWidth="1"/>
    <col min="4" max="4" width="27.421875" style="0" customWidth="1"/>
    <col min="5" max="5" width="14.7109375" style="0" customWidth="1"/>
    <col min="6" max="6" width="13.140625" style="0" customWidth="1"/>
    <col min="7" max="7" width="10.00390625" style="0" customWidth="1"/>
    <col min="8" max="8" width="13.28125" style="0" customWidth="1"/>
    <col min="9" max="9" width="12.00390625" style="0" customWidth="1"/>
  </cols>
  <sheetData>
    <row r="1" spans="4:6" ht="12.75">
      <c r="D1" s="56"/>
      <c r="E1" s="56"/>
      <c r="F1" t="s">
        <v>0</v>
      </c>
    </row>
    <row r="2" spans="4:6" ht="18">
      <c r="D2" s="57"/>
      <c r="E2" s="57"/>
      <c r="F2" t="s">
        <v>1</v>
      </c>
    </row>
    <row r="3" spans="4:6" ht="18">
      <c r="D3" s="57"/>
      <c r="E3" s="57"/>
      <c r="F3" s="57"/>
    </row>
    <row r="4" ht="12.75">
      <c r="D4" t="s">
        <v>75</v>
      </c>
    </row>
    <row r="5" spans="2:9" ht="12.75" customHeight="1">
      <c r="B5" s="273" t="s">
        <v>3</v>
      </c>
      <c r="C5" s="273" t="s">
        <v>76</v>
      </c>
      <c r="D5" s="280" t="s">
        <v>77</v>
      </c>
      <c r="E5" s="278" t="s">
        <v>78</v>
      </c>
      <c r="F5" s="278"/>
      <c r="G5" s="278"/>
      <c r="H5" s="278"/>
      <c r="I5" s="278"/>
    </row>
    <row r="6" spans="2:9" ht="21.75" customHeight="1">
      <c r="B6" s="273"/>
      <c r="C6" s="273"/>
      <c r="D6" s="280"/>
      <c r="E6" s="281" t="s">
        <v>6</v>
      </c>
      <c r="F6" s="281"/>
      <c r="G6" s="281"/>
      <c r="H6" s="282" t="s">
        <v>79</v>
      </c>
      <c r="I6" s="282"/>
    </row>
    <row r="7" spans="2:9" ht="13.5" customHeight="1">
      <c r="B7" s="273"/>
      <c r="C7" s="273"/>
      <c r="D7" s="60"/>
      <c r="E7" s="281"/>
      <c r="F7" s="281"/>
      <c r="G7" s="281"/>
      <c r="H7" s="273" t="s">
        <v>8</v>
      </c>
      <c r="I7" s="279" t="s">
        <v>10</v>
      </c>
    </row>
    <row r="8" spans="2:9" ht="12.75">
      <c r="B8" s="273"/>
      <c r="C8" s="273"/>
      <c r="D8" s="58"/>
      <c r="E8" s="59" t="s">
        <v>80</v>
      </c>
      <c r="F8" s="59" t="s">
        <v>14</v>
      </c>
      <c r="G8" s="6" t="s">
        <v>81</v>
      </c>
      <c r="H8" s="273"/>
      <c r="I8" s="279"/>
    </row>
    <row r="9" spans="2:9" ht="12.75">
      <c r="B9" s="7">
        <v>1</v>
      </c>
      <c r="C9" s="7">
        <v>2</v>
      </c>
      <c r="D9" s="7">
        <v>3</v>
      </c>
      <c r="E9" s="276">
        <v>4</v>
      </c>
      <c r="F9" s="276"/>
      <c r="G9" s="276"/>
      <c r="H9" s="7">
        <v>5</v>
      </c>
      <c r="I9" s="7">
        <v>6</v>
      </c>
    </row>
    <row r="10" spans="2:9" ht="26.25" customHeight="1">
      <c r="B10" s="61"/>
      <c r="C10" s="61" t="s">
        <v>82</v>
      </c>
      <c r="D10" s="62" t="s">
        <v>83</v>
      </c>
      <c r="E10" s="63">
        <v>2873697.07</v>
      </c>
      <c r="F10" s="64">
        <v>2873697.07</v>
      </c>
      <c r="G10" s="12">
        <f aca="true" t="shared" si="0" ref="G10:G20">F10/E10</f>
        <v>1</v>
      </c>
      <c r="H10" s="65"/>
      <c r="I10" s="64">
        <v>2873697.07</v>
      </c>
    </row>
    <row r="11" spans="2:9" ht="12" customHeight="1">
      <c r="B11" s="61"/>
      <c r="C11" s="61" t="s">
        <v>84</v>
      </c>
      <c r="D11" s="62" t="s">
        <v>85</v>
      </c>
      <c r="E11" s="63">
        <v>11750</v>
      </c>
      <c r="F11" s="64">
        <v>11749.69</v>
      </c>
      <c r="G11" s="12">
        <f t="shared" si="0"/>
        <v>0.9999736170212766</v>
      </c>
      <c r="H11" s="64">
        <v>11749.69</v>
      </c>
      <c r="I11" s="65"/>
    </row>
    <row r="12" spans="2:9" ht="11.25" customHeight="1">
      <c r="B12" s="61"/>
      <c r="C12" s="61" t="s">
        <v>86</v>
      </c>
      <c r="D12" s="62" t="s">
        <v>87</v>
      </c>
      <c r="E12" s="63">
        <v>280038.26</v>
      </c>
      <c r="F12" s="64">
        <v>280035.77</v>
      </c>
      <c r="G12" s="12">
        <f t="shared" si="0"/>
        <v>0.9999911083578366</v>
      </c>
      <c r="H12" s="64">
        <v>280035.77</v>
      </c>
      <c r="I12" s="65"/>
    </row>
    <row r="13" spans="2:9" ht="10.5" customHeight="1">
      <c r="B13" s="66" t="s">
        <v>19</v>
      </c>
      <c r="C13" s="66"/>
      <c r="D13" s="67" t="s">
        <v>20</v>
      </c>
      <c r="E13" s="47">
        <f>SUM(E10:E12)</f>
        <v>3165485.33</v>
      </c>
      <c r="F13" s="22">
        <f>SUM(F10:F12)</f>
        <v>3165482.53</v>
      </c>
      <c r="G13" s="19">
        <f t="shared" si="0"/>
        <v>0.9999991154594925</v>
      </c>
      <c r="H13" s="22">
        <f>SUM(H11:H12)</f>
        <v>291785.46</v>
      </c>
      <c r="I13" s="22">
        <f>SUM(I10:I12)</f>
        <v>2873697.07</v>
      </c>
    </row>
    <row r="14" spans="2:9" s="68" customFormat="1" ht="10.5" customHeight="1">
      <c r="B14" s="61"/>
      <c r="C14" s="61" t="s">
        <v>88</v>
      </c>
      <c r="D14" s="62" t="s">
        <v>89</v>
      </c>
      <c r="E14" s="45">
        <v>5712.9</v>
      </c>
      <c r="F14" s="13">
        <v>5699.9</v>
      </c>
      <c r="G14" s="12">
        <f t="shared" si="0"/>
        <v>0.9977244481786833</v>
      </c>
      <c r="H14" s="13"/>
      <c r="I14" s="13">
        <v>5699.9</v>
      </c>
    </row>
    <row r="15" spans="2:9" ht="10.5" customHeight="1">
      <c r="B15" s="66" t="s">
        <v>90</v>
      </c>
      <c r="C15" s="66"/>
      <c r="D15" s="67" t="s">
        <v>91</v>
      </c>
      <c r="E15" s="47">
        <v>5712.9</v>
      </c>
      <c r="F15" s="22">
        <v>5699.9</v>
      </c>
      <c r="G15" s="19">
        <f t="shared" si="0"/>
        <v>0.9977244481786833</v>
      </c>
      <c r="H15" s="22">
        <v>0</v>
      </c>
      <c r="I15" s="22">
        <f>SUM(I14)</f>
        <v>5699.9</v>
      </c>
    </row>
    <row r="16" spans="2:9" ht="11.25" customHeight="1">
      <c r="B16" s="69"/>
      <c r="C16" s="69">
        <v>40002</v>
      </c>
      <c r="D16" s="62" t="s">
        <v>92</v>
      </c>
      <c r="E16" s="63">
        <v>313096</v>
      </c>
      <c r="F16" s="64">
        <v>307035.16</v>
      </c>
      <c r="G16" s="12">
        <f t="shared" si="0"/>
        <v>0.9806422311367758</v>
      </c>
      <c r="H16" s="64">
        <v>307035.16</v>
      </c>
      <c r="I16" s="65"/>
    </row>
    <row r="17" spans="2:9" ht="26.25" customHeight="1">
      <c r="B17" s="70">
        <v>400</v>
      </c>
      <c r="C17" s="70"/>
      <c r="D17" s="67" t="s">
        <v>93</v>
      </c>
      <c r="E17" s="47">
        <v>313096</v>
      </c>
      <c r="F17" s="71">
        <v>307035.16</v>
      </c>
      <c r="G17" s="19">
        <f t="shared" si="0"/>
        <v>0.9806422311367758</v>
      </c>
      <c r="H17" s="71">
        <f>SUM(H16)</f>
        <v>307035.16</v>
      </c>
      <c r="I17" s="22">
        <v>0</v>
      </c>
    </row>
    <row r="18" spans="2:9" ht="12.75" customHeight="1">
      <c r="B18" s="69"/>
      <c r="C18" s="69">
        <v>60013</v>
      </c>
      <c r="D18" s="62" t="s">
        <v>94</v>
      </c>
      <c r="E18" s="45">
        <v>2500</v>
      </c>
      <c r="F18" s="64">
        <v>2094.32</v>
      </c>
      <c r="G18" s="12">
        <f t="shared" si="0"/>
        <v>0.837728</v>
      </c>
      <c r="H18" s="64">
        <v>2094.32</v>
      </c>
      <c r="I18" s="65"/>
    </row>
    <row r="19" spans="2:9" ht="12.75" customHeight="1">
      <c r="B19" s="69"/>
      <c r="C19" s="69">
        <v>60014</v>
      </c>
      <c r="D19" s="62" t="s">
        <v>95</v>
      </c>
      <c r="E19" s="45">
        <v>4100</v>
      </c>
      <c r="F19" s="64">
        <v>4059.98</v>
      </c>
      <c r="G19" s="12">
        <f t="shared" si="0"/>
        <v>0.9902390243902439</v>
      </c>
      <c r="H19" s="64">
        <v>4059.98</v>
      </c>
      <c r="I19" s="65"/>
    </row>
    <row r="20" spans="2:9" ht="12.75" customHeight="1">
      <c r="B20" s="69"/>
      <c r="C20" s="69">
        <v>60016</v>
      </c>
      <c r="D20" s="62" t="s">
        <v>96</v>
      </c>
      <c r="E20" s="45">
        <v>754612.63</v>
      </c>
      <c r="F20" s="64">
        <v>753380.91</v>
      </c>
      <c r="G20" s="12">
        <f t="shared" si="0"/>
        <v>0.9983677453158981</v>
      </c>
      <c r="H20" s="65">
        <v>317952.62</v>
      </c>
      <c r="I20" s="65">
        <v>435428.29</v>
      </c>
    </row>
    <row r="21" spans="2:9" ht="22.5" customHeight="1">
      <c r="B21" s="69"/>
      <c r="C21" s="69">
        <v>60078</v>
      </c>
      <c r="D21" s="62" t="s">
        <v>97</v>
      </c>
      <c r="E21" s="45">
        <v>2250859</v>
      </c>
      <c r="F21" s="64">
        <v>2250245.97</v>
      </c>
      <c r="G21" s="12">
        <f>F20/E20</f>
        <v>0.9983677453158981</v>
      </c>
      <c r="H21" s="65"/>
      <c r="I21" s="64">
        <v>2250245.97</v>
      </c>
    </row>
    <row r="22" spans="2:9" ht="12.75" customHeight="1">
      <c r="B22" s="70">
        <v>600</v>
      </c>
      <c r="C22" s="70"/>
      <c r="D22" s="67" t="s">
        <v>29</v>
      </c>
      <c r="E22" s="47">
        <f>SUM(E18:E21)</f>
        <v>3012071.63</v>
      </c>
      <c r="F22" s="71">
        <f>SUM(F18:F21)</f>
        <v>3009781.18</v>
      </c>
      <c r="G22" s="19">
        <f aca="true" t="shared" si="1" ref="G22:G53">F22/E22</f>
        <v>0.9992395765169769</v>
      </c>
      <c r="H22" s="22">
        <f>SUM(H18:H21)</f>
        <v>324106.92</v>
      </c>
      <c r="I22" s="22">
        <f>SUM(I20:I21)</f>
        <v>2685674.2600000002</v>
      </c>
    </row>
    <row r="23" spans="2:9" ht="26.25" customHeight="1">
      <c r="B23" s="69"/>
      <c r="C23" s="69">
        <v>70005</v>
      </c>
      <c r="D23" s="62" t="s">
        <v>98</v>
      </c>
      <c r="E23" s="63">
        <v>36137</v>
      </c>
      <c r="F23" s="64">
        <v>34306.8</v>
      </c>
      <c r="G23" s="12">
        <f t="shared" si="1"/>
        <v>0.9493538478567674</v>
      </c>
      <c r="H23" s="64">
        <v>34306.8</v>
      </c>
      <c r="I23" s="65"/>
    </row>
    <row r="24" spans="2:9" ht="12" customHeight="1">
      <c r="B24" s="70">
        <v>700</v>
      </c>
      <c r="C24" s="70"/>
      <c r="D24" s="67" t="s">
        <v>34</v>
      </c>
      <c r="E24" s="47">
        <f>SUM(E23:E23)</f>
        <v>36137</v>
      </c>
      <c r="F24" s="71">
        <v>34306.8</v>
      </c>
      <c r="G24" s="19">
        <f t="shared" si="1"/>
        <v>0.9493538478567674</v>
      </c>
      <c r="H24" s="71">
        <v>34306.8</v>
      </c>
      <c r="I24" s="22"/>
    </row>
    <row r="25" spans="2:9" ht="25.5" customHeight="1">
      <c r="B25" s="69"/>
      <c r="C25" s="69">
        <v>71013</v>
      </c>
      <c r="D25" s="62" t="s">
        <v>99</v>
      </c>
      <c r="E25" s="63">
        <v>21300</v>
      </c>
      <c r="F25" s="64">
        <v>21222.5</v>
      </c>
      <c r="G25" s="12">
        <f t="shared" si="1"/>
        <v>0.9963615023474178</v>
      </c>
      <c r="H25" s="64">
        <v>21222.5</v>
      </c>
      <c r="I25" s="65"/>
    </row>
    <row r="26" spans="2:9" ht="11.25" customHeight="1">
      <c r="B26" s="69"/>
      <c r="C26" s="69">
        <v>71035</v>
      </c>
      <c r="D26" s="62" t="s">
        <v>100</v>
      </c>
      <c r="E26" s="63">
        <v>3000</v>
      </c>
      <c r="F26" s="64">
        <v>2747.17</v>
      </c>
      <c r="G26" s="12">
        <f t="shared" si="1"/>
        <v>0.9157233333333333</v>
      </c>
      <c r="H26" s="64">
        <v>2747.17</v>
      </c>
      <c r="I26" s="65"/>
    </row>
    <row r="27" spans="2:9" ht="12" customHeight="1">
      <c r="B27" s="70">
        <v>710</v>
      </c>
      <c r="C27" s="70"/>
      <c r="D27" s="67" t="s">
        <v>101</v>
      </c>
      <c r="E27" s="47">
        <f>SUM(E25:E26)</f>
        <v>24300</v>
      </c>
      <c r="F27" s="71">
        <f>SUM(F25:F26)</f>
        <v>23969.67</v>
      </c>
      <c r="G27" s="19">
        <f t="shared" si="1"/>
        <v>0.986406172839506</v>
      </c>
      <c r="H27" s="71">
        <f>SUM(H25:H26)</f>
        <v>23969.67</v>
      </c>
      <c r="I27" s="22"/>
    </row>
    <row r="28" spans="2:9" ht="13.5" customHeight="1">
      <c r="B28" s="69"/>
      <c r="C28" s="69">
        <v>75011</v>
      </c>
      <c r="D28" s="62" t="s">
        <v>102</v>
      </c>
      <c r="E28" s="63">
        <v>222752</v>
      </c>
      <c r="F28" s="64">
        <v>221853.05</v>
      </c>
      <c r="G28" s="12">
        <f t="shared" si="1"/>
        <v>0.995964345999138</v>
      </c>
      <c r="H28" s="64">
        <v>221853.05</v>
      </c>
      <c r="I28" s="65"/>
    </row>
    <row r="29" spans="2:9" ht="12.75" customHeight="1">
      <c r="B29" s="69"/>
      <c r="C29" s="69">
        <v>75022</v>
      </c>
      <c r="D29" s="62" t="s">
        <v>103</v>
      </c>
      <c r="E29" s="63">
        <v>110000</v>
      </c>
      <c r="F29" s="64">
        <v>108202.22</v>
      </c>
      <c r="G29" s="12">
        <f t="shared" si="1"/>
        <v>0.9836565454545455</v>
      </c>
      <c r="H29" s="64">
        <v>108202.22</v>
      </c>
      <c r="I29" s="65"/>
    </row>
    <row r="30" spans="2:9" ht="12" customHeight="1">
      <c r="B30" s="72"/>
      <c r="C30" s="72">
        <v>75023</v>
      </c>
      <c r="D30" s="62" t="s">
        <v>104</v>
      </c>
      <c r="E30" s="63">
        <v>1744737.3</v>
      </c>
      <c r="F30" s="13">
        <v>1737857.32</v>
      </c>
      <c r="G30" s="12">
        <f t="shared" si="1"/>
        <v>0.996056724413469</v>
      </c>
      <c r="H30" s="13">
        <v>1527565.08</v>
      </c>
      <c r="I30" s="65">
        <v>210292.24</v>
      </c>
    </row>
    <row r="31" spans="2:9" ht="12" customHeight="1">
      <c r="B31" s="72"/>
      <c r="C31" s="72">
        <v>75056</v>
      </c>
      <c r="D31" s="62" t="s">
        <v>105</v>
      </c>
      <c r="E31" s="63">
        <v>24025</v>
      </c>
      <c r="F31" s="13">
        <v>24021.51</v>
      </c>
      <c r="G31" s="12">
        <f t="shared" si="1"/>
        <v>0.9998547346514047</v>
      </c>
      <c r="H31" s="13">
        <v>24021.51</v>
      </c>
      <c r="I31" s="65"/>
    </row>
    <row r="32" spans="2:9" ht="23.25" customHeight="1">
      <c r="B32" s="72"/>
      <c r="C32" s="72">
        <v>75075</v>
      </c>
      <c r="D32" s="62" t="s">
        <v>106</v>
      </c>
      <c r="E32" s="63">
        <v>48000</v>
      </c>
      <c r="F32" s="64">
        <v>47571.33</v>
      </c>
      <c r="G32" s="12">
        <f t="shared" si="1"/>
        <v>0.991069375</v>
      </c>
      <c r="H32" s="64">
        <v>47571.33</v>
      </c>
      <c r="I32" s="65"/>
    </row>
    <row r="33" spans="2:9" ht="11.25" customHeight="1">
      <c r="B33" s="72"/>
      <c r="C33" s="72">
        <v>75095</v>
      </c>
      <c r="D33" s="62" t="s">
        <v>87</v>
      </c>
      <c r="E33" s="63">
        <v>17838.38</v>
      </c>
      <c r="F33" s="13">
        <v>16033.67</v>
      </c>
      <c r="G33" s="12">
        <f t="shared" si="1"/>
        <v>0.8988299385930785</v>
      </c>
      <c r="H33" s="13">
        <v>13227.29</v>
      </c>
      <c r="I33" s="65">
        <v>2806.38</v>
      </c>
    </row>
    <row r="34" spans="2:9" ht="12" customHeight="1">
      <c r="B34" s="73">
        <v>750</v>
      </c>
      <c r="C34" s="73"/>
      <c r="D34" s="67" t="s">
        <v>37</v>
      </c>
      <c r="E34" s="47">
        <f>SUM(E28:E33)</f>
        <v>2167352.6799999997</v>
      </c>
      <c r="F34" s="22">
        <f>SUM(F28:F33)</f>
        <v>2155539.1</v>
      </c>
      <c r="G34" s="19">
        <f t="shared" si="1"/>
        <v>0.9945493042692066</v>
      </c>
      <c r="H34" s="22">
        <f>SUM(H28:H33)</f>
        <v>1942440.4800000002</v>
      </c>
      <c r="I34" s="22">
        <f>SUM(I30:I33)</f>
        <v>213098.62</v>
      </c>
    </row>
    <row r="35" spans="2:9" ht="40.5" customHeight="1">
      <c r="B35" s="72"/>
      <c r="C35" s="72">
        <v>75101</v>
      </c>
      <c r="D35" s="62" t="s">
        <v>107</v>
      </c>
      <c r="E35" s="63">
        <v>1035</v>
      </c>
      <c r="F35" s="64">
        <v>1034.06</v>
      </c>
      <c r="G35" s="12">
        <f t="shared" si="1"/>
        <v>0.9990917874396135</v>
      </c>
      <c r="H35" s="64">
        <v>1034.06</v>
      </c>
      <c r="I35" s="65"/>
    </row>
    <row r="36" spans="2:9" ht="20.25" customHeight="1">
      <c r="B36" s="72"/>
      <c r="C36" s="72">
        <v>75108</v>
      </c>
      <c r="D36" s="62" t="s">
        <v>108</v>
      </c>
      <c r="E36" s="63">
        <v>10159</v>
      </c>
      <c r="F36" s="64">
        <v>10130.27</v>
      </c>
      <c r="G36" s="12">
        <f t="shared" si="1"/>
        <v>0.9971719657446599</v>
      </c>
      <c r="H36" s="64">
        <v>10130.27</v>
      </c>
      <c r="I36" s="65"/>
    </row>
    <row r="37" spans="2:9" ht="50.25" customHeight="1">
      <c r="B37" s="73">
        <v>751</v>
      </c>
      <c r="C37" s="73"/>
      <c r="D37" s="67" t="s">
        <v>109</v>
      </c>
      <c r="E37" s="47">
        <f>SUM(E35:E36)</f>
        <v>11194</v>
      </c>
      <c r="F37" s="71">
        <f>SUM(F35:F36)</f>
        <v>11164.33</v>
      </c>
      <c r="G37" s="19">
        <f t="shared" si="1"/>
        <v>0.9973494729319278</v>
      </c>
      <c r="H37" s="71">
        <f>SUM(H35:H36)</f>
        <v>11164.33</v>
      </c>
      <c r="I37" s="22"/>
    </row>
    <row r="38" spans="2:9" ht="30" customHeight="1">
      <c r="B38" s="72"/>
      <c r="C38" s="72">
        <v>75410</v>
      </c>
      <c r="D38" s="62" t="s">
        <v>110</v>
      </c>
      <c r="E38" s="63">
        <v>50000</v>
      </c>
      <c r="F38" s="64">
        <v>50000</v>
      </c>
      <c r="G38" s="12">
        <f t="shared" si="1"/>
        <v>1</v>
      </c>
      <c r="H38" s="64">
        <v>0</v>
      </c>
      <c r="I38" s="64">
        <v>50000</v>
      </c>
    </row>
    <row r="39" spans="2:9" ht="13.5" customHeight="1">
      <c r="B39" s="72"/>
      <c r="C39" s="72">
        <v>75412</v>
      </c>
      <c r="D39" s="62" t="s">
        <v>111</v>
      </c>
      <c r="E39" s="63">
        <v>113900</v>
      </c>
      <c r="F39" s="13">
        <v>111346.71</v>
      </c>
      <c r="G39" s="12">
        <f t="shared" si="1"/>
        <v>0.977583055311677</v>
      </c>
      <c r="H39" s="13">
        <v>101356.26</v>
      </c>
      <c r="I39" s="65">
        <v>9990.45</v>
      </c>
    </row>
    <row r="40" spans="2:9" ht="13.5" customHeight="1">
      <c r="B40" s="72"/>
      <c r="C40" s="72">
        <v>75414</v>
      </c>
      <c r="D40" s="62" t="s">
        <v>112</v>
      </c>
      <c r="E40" s="63">
        <v>2500</v>
      </c>
      <c r="F40" s="13">
        <v>1472.73</v>
      </c>
      <c r="G40" s="12">
        <f t="shared" si="1"/>
        <v>0.5890920000000001</v>
      </c>
      <c r="H40" s="13">
        <v>1472.73</v>
      </c>
      <c r="I40" s="65"/>
    </row>
    <row r="41" spans="2:9" ht="13.5" customHeight="1">
      <c r="B41" s="72"/>
      <c r="C41" s="72">
        <v>75421</v>
      </c>
      <c r="D41" s="62" t="s">
        <v>113</v>
      </c>
      <c r="E41" s="63">
        <v>4500</v>
      </c>
      <c r="F41" s="13">
        <v>1524.43</v>
      </c>
      <c r="G41" s="12">
        <f t="shared" si="1"/>
        <v>0.33876222222222224</v>
      </c>
      <c r="H41" s="13">
        <v>1524.43</v>
      </c>
      <c r="I41" s="65"/>
    </row>
    <row r="42" spans="2:9" ht="27" customHeight="1">
      <c r="B42" s="73">
        <v>754</v>
      </c>
      <c r="C42" s="73"/>
      <c r="D42" s="67" t="s">
        <v>114</v>
      </c>
      <c r="E42" s="47">
        <f>SUM(E38:E41)</f>
        <v>170900</v>
      </c>
      <c r="F42" s="71">
        <f>SUM(F38:F41)</f>
        <v>164343.87000000002</v>
      </c>
      <c r="G42" s="19">
        <f t="shared" si="1"/>
        <v>0.9616376243417204</v>
      </c>
      <c r="H42" s="22">
        <f>SUM(H38:H41)</f>
        <v>104353.41999999998</v>
      </c>
      <c r="I42" s="22">
        <f>SUM(I38:I41)</f>
        <v>59990.45</v>
      </c>
    </row>
    <row r="43" spans="2:9" ht="38.25" customHeight="1">
      <c r="B43" s="72"/>
      <c r="C43" s="72">
        <v>75647</v>
      </c>
      <c r="D43" s="74" t="s">
        <v>115</v>
      </c>
      <c r="E43" s="63">
        <v>83250</v>
      </c>
      <c r="F43" s="64">
        <v>82064.23</v>
      </c>
      <c r="G43" s="12">
        <f t="shared" si="1"/>
        <v>0.9857565165165164</v>
      </c>
      <c r="H43" s="64">
        <v>82064.23</v>
      </c>
      <c r="I43" s="65"/>
    </row>
    <row r="44" spans="2:9" ht="78" customHeight="1">
      <c r="B44" s="73">
        <v>756</v>
      </c>
      <c r="C44" s="73"/>
      <c r="D44" s="67" t="s">
        <v>116</v>
      </c>
      <c r="E44" s="47">
        <f>SUM(E43)</f>
        <v>83250</v>
      </c>
      <c r="F44" s="71">
        <f>SUM(F43)</f>
        <v>82064.23</v>
      </c>
      <c r="G44" s="19">
        <f t="shared" si="1"/>
        <v>0.9857565165165164</v>
      </c>
      <c r="H44" s="71">
        <f>SUM(H43)</f>
        <v>82064.23</v>
      </c>
      <c r="I44" s="22"/>
    </row>
    <row r="45" spans="2:9" ht="49.5" customHeight="1">
      <c r="B45" s="72"/>
      <c r="C45" s="72">
        <v>75702</v>
      </c>
      <c r="D45" s="62" t="s">
        <v>117</v>
      </c>
      <c r="E45" s="63">
        <v>167646.42</v>
      </c>
      <c r="F45" s="64">
        <v>167629.52</v>
      </c>
      <c r="G45" s="12">
        <f t="shared" si="1"/>
        <v>0.9998991925983267</v>
      </c>
      <c r="H45" s="64">
        <v>167629.52</v>
      </c>
      <c r="I45" s="65"/>
    </row>
    <row r="46" spans="2:9" ht="12.75" customHeight="1">
      <c r="B46" s="73">
        <v>757</v>
      </c>
      <c r="C46" s="73"/>
      <c r="D46" s="67" t="s">
        <v>118</v>
      </c>
      <c r="E46" s="47">
        <f>SUM(E45)</f>
        <v>167646.42</v>
      </c>
      <c r="F46" s="71">
        <f>SUM(F45)</f>
        <v>167629.52</v>
      </c>
      <c r="G46" s="19">
        <f t="shared" si="1"/>
        <v>0.9998991925983267</v>
      </c>
      <c r="H46" s="71">
        <f>SUM(H45)</f>
        <v>167629.52</v>
      </c>
      <c r="I46" s="22"/>
    </row>
    <row r="47" spans="2:9" ht="11.25" customHeight="1">
      <c r="B47" s="72">
        <v>758</v>
      </c>
      <c r="C47" s="72">
        <v>75818</v>
      </c>
      <c r="D47" s="62" t="s">
        <v>119</v>
      </c>
      <c r="E47" s="63">
        <v>26000</v>
      </c>
      <c r="F47" s="13">
        <v>0</v>
      </c>
      <c r="G47" s="12">
        <f t="shared" si="1"/>
        <v>0</v>
      </c>
      <c r="H47" s="13">
        <v>0</v>
      </c>
      <c r="I47" s="65"/>
    </row>
    <row r="48" spans="2:9" ht="11.25" customHeight="1">
      <c r="B48" s="73">
        <v>758</v>
      </c>
      <c r="C48" s="73"/>
      <c r="D48" s="67" t="s">
        <v>64</v>
      </c>
      <c r="E48" s="47">
        <f>SUM(E47)</f>
        <v>26000</v>
      </c>
      <c r="F48" s="22">
        <v>0</v>
      </c>
      <c r="G48" s="19">
        <f t="shared" si="1"/>
        <v>0</v>
      </c>
      <c r="H48" s="22">
        <v>0</v>
      </c>
      <c r="I48" s="22"/>
    </row>
    <row r="49" spans="2:9" ht="11.25" customHeight="1">
      <c r="B49" s="75">
        <v>801</v>
      </c>
      <c r="C49" s="76">
        <v>80101</v>
      </c>
      <c r="D49" s="77" t="s">
        <v>120</v>
      </c>
      <c r="E49" s="63">
        <v>3903586</v>
      </c>
      <c r="F49" s="65">
        <v>3870074.75</v>
      </c>
      <c r="G49" s="12">
        <f t="shared" si="1"/>
        <v>0.9914152653483234</v>
      </c>
      <c r="H49" s="65">
        <v>3870074.75</v>
      </c>
      <c r="I49" s="65"/>
    </row>
    <row r="50" spans="2:9" ht="25.5" customHeight="1">
      <c r="B50" s="75"/>
      <c r="C50" s="76">
        <v>80103</v>
      </c>
      <c r="D50" s="77" t="s">
        <v>121</v>
      </c>
      <c r="E50" s="63">
        <v>397770</v>
      </c>
      <c r="F50" s="78">
        <v>384784.32</v>
      </c>
      <c r="G50" s="12">
        <f t="shared" si="1"/>
        <v>0.96735379742062</v>
      </c>
      <c r="H50" s="78">
        <v>384784.32</v>
      </c>
      <c r="I50" s="65"/>
    </row>
    <row r="51" spans="2:9" ht="11.25" customHeight="1">
      <c r="B51" s="75"/>
      <c r="C51" s="76">
        <v>80104</v>
      </c>
      <c r="D51" s="77" t="s">
        <v>122</v>
      </c>
      <c r="E51" s="63">
        <v>195690</v>
      </c>
      <c r="F51" s="65">
        <v>190961.18</v>
      </c>
      <c r="G51" s="12">
        <f t="shared" si="1"/>
        <v>0.9758351474270529</v>
      </c>
      <c r="H51" s="65">
        <v>190961.18</v>
      </c>
      <c r="I51" s="65"/>
    </row>
    <row r="52" spans="2:9" ht="12.75">
      <c r="B52" s="75"/>
      <c r="C52" s="76">
        <v>80110</v>
      </c>
      <c r="D52" s="77" t="s">
        <v>123</v>
      </c>
      <c r="E52" s="63">
        <v>1778975</v>
      </c>
      <c r="F52" s="65">
        <v>1753973.39</v>
      </c>
      <c r="G52" s="12">
        <f t="shared" si="1"/>
        <v>0.9859460588260093</v>
      </c>
      <c r="H52" s="65">
        <v>1753973.39</v>
      </c>
      <c r="I52" s="65"/>
    </row>
    <row r="53" spans="2:9" ht="11.25" customHeight="1">
      <c r="B53" s="75"/>
      <c r="C53" s="76">
        <v>80113</v>
      </c>
      <c r="D53" s="77" t="s">
        <v>124</v>
      </c>
      <c r="E53" s="63">
        <v>416749</v>
      </c>
      <c r="F53" s="65">
        <v>410472.01</v>
      </c>
      <c r="G53" s="12">
        <f t="shared" si="1"/>
        <v>0.9849382002116382</v>
      </c>
      <c r="H53" s="65">
        <v>410472.01</v>
      </c>
      <c r="I53" s="65"/>
    </row>
    <row r="54" spans="2:9" ht="26.25" customHeight="1">
      <c r="B54" s="75"/>
      <c r="C54" s="76">
        <v>80114</v>
      </c>
      <c r="D54" s="77" t="s">
        <v>125</v>
      </c>
      <c r="E54" s="63">
        <v>212498</v>
      </c>
      <c r="F54" s="65">
        <v>207343.01</v>
      </c>
      <c r="G54" s="12">
        <f aca="true" t="shared" si="2" ref="G54:G85">F54/E54</f>
        <v>0.9757409952093667</v>
      </c>
      <c r="H54" s="65">
        <v>207343.01</v>
      </c>
      <c r="I54" s="65"/>
    </row>
    <row r="55" spans="2:9" ht="24.75" customHeight="1">
      <c r="B55" s="75"/>
      <c r="C55" s="76">
        <v>80146</v>
      </c>
      <c r="D55" s="77" t="s">
        <v>126</v>
      </c>
      <c r="E55" s="63">
        <v>12600</v>
      </c>
      <c r="F55" s="78">
        <v>11165.24</v>
      </c>
      <c r="G55" s="12">
        <f t="shared" si="2"/>
        <v>0.8861301587301588</v>
      </c>
      <c r="H55" s="78">
        <v>11165.24</v>
      </c>
      <c r="I55" s="65"/>
    </row>
    <row r="56" spans="2:9" ht="12" customHeight="1">
      <c r="B56" s="75"/>
      <c r="C56" s="76">
        <v>80148</v>
      </c>
      <c r="D56" s="77" t="s">
        <v>127</v>
      </c>
      <c r="E56" s="63">
        <v>289827</v>
      </c>
      <c r="F56" s="65">
        <v>277494.92</v>
      </c>
      <c r="G56" s="12">
        <f t="shared" si="2"/>
        <v>0.9574502030521655</v>
      </c>
      <c r="H56" s="65">
        <v>277494.92</v>
      </c>
      <c r="I56" s="65"/>
    </row>
    <row r="57" spans="2:9" ht="12" customHeight="1">
      <c r="B57" s="79">
        <v>801</v>
      </c>
      <c r="C57" s="76"/>
      <c r="D57" s="80" t="s">
        <v>65</v>
      </c>
      <c r="E57" s="47">
        <f>SUM(E49:E56)</f>
        <v>7207695</v>
      </c>
      <c r="F57" s="22">
        <f>SUM(F49:F56)</f>
        <v>7106268.819999999</v>
      </c>
      <c r="G57" s="19">
        <f t="shared" si="2"/>
        <v>0.9859280699308169</v>
      </c>
      <c r="H57" s="22">
        <f>SUM(H49:H56)</f>
        <v>7106268.819999999</v>
      </c>
      <c r="I57" s="22">
        <f>SUM(I49:I56)</f>
        <v>0</v>
      </c>
    </row>
    <row r="58" spans="2:9" ht="12.75" customHeight="1">
      <c r="B58" s="81"/>
      <c r="C58" s="82">
        <v>85153</v>
      </c>
      <c r="D58" s="77" t="s">
        <v>128</v>
      </c>
      <c r="E58" s="46">
        <v>6000</v>
      </c>
      <c r="F58" s="83">
        <v>5145.56</v>
      </c>
      <c r="G58" s="12">
        <f t="shared" si="2"/>
        <v>0.8575933333333334</v>
      </c>
      <c r="H58" s="83">
        <v>5145.56</v>
      </c>
      <c r="I58" s="83"/>
    </row>
    <row r="59" spans="2:9" ht="12" customHeight="1">
      <c r="B59" s="81"/>
      <c r="C59" s="82">
        <v>85154</v>
      </c>
      <c r="D59" s="77" t="s">
        <v>129</v>
      </c>
      <c r="E59" s="46">
        <v>47890</v>
      </c>
      <c r="F59" s="83">
        <v>38397.49</v>
      </c>
      <c r="G59" s="12">
        <f t="shared" si="2"/>
        <v>0.8017851325955314</v>
      </c>
      <c r="H59" s="83">
        <v>38397.49</v>
      </c>
      <c r="I59" s="14"/>
    </row>
    <row r="60" spans="2:9" ht="12.75" customHeight="1">
      <c r="B60" s="84">
        <v>851</v>
      </c>
      <c r="C60" s="85"/>
      <c r="D60" s="86" t="s">
        <v>130</v>
      </c>
      <c r="E60" s="47">
        <f>SUM(E58:E59)</f>
        <v>53890</v>
      </c>
      <c r="F60" s="87">
        <f>SUM(F58:F59)</f>
        <v>43543.049999999996</v>
      </c>
      <c r="G60" s="19">
        <f t="shared" si="2"/>
        <v>0.8079987010577101</v>
      </c>
      <c r="H60" s="87">
        <f>SUM(H58:H59)</f>
        <v>43543.049999999996</v>
      </c>
      <c r="I60" s="22"/>
    </row>
    <row r="61" spans="2:9" ht="12.75" customHeight="1">
      <c r="B61" s="81"/>
      <c r="C61" s="61" t="s">
        <v>131</v>
      </c>
      <c r="D61" s="88" t="s">
        <v>132</v>
      </c>
      <c r="E61" s="46">
        <v>45900</v>
      </c>
      <c r="F61" s="83">
        <v>45853.33</v>
      </c>
      <c r="G61" s="12">
        <f t="shared" si="2"/>
        <v>0.9989832244008715</v>
      </c>
      <c r="H61" s="83">
        <v>45853.33</v>
      </c>
      <c r="I61" s="14"/>
    </row>
    <row r="62" spans="2:9" ht="51.75" customHeight="1">
      <c r="B62" s="81"/>
      <c r="C62" s="61" t="s">
        <v>133</v>
      </c>
      <c r="D62" s="88" t="s">
        <v>134</v>
      </c>
      <c r="E62" s="89">
        <v>2049000</v>
      </c>
      <c r="F62" s="83">
        <v>2037883.9</v>
      </c>
      <c r="G62" s="12">
        <f t="shared" si="2"/>
        <v>0.9945748657881893</v>
      </c>
      <c r="H62" s="83">
        <v>2037883.9</v>
      </c>
      <c r="I62" s="90"/>
    </row>
    <row r="63" spans="2:9" ht="62.25" customHeight="1">
      <c r="B63" s="81"/>
      <c r="C63" s="69">
        <v>85213</v>
      </c>
      <c r="D63" s="88" t="s">
        <v>135</v>
      </c>
      <c r="E63" s="91">
        <v>9405</v>
      </c>
      <c r="F63" s="83">
        <v>9281.09</v>
      </c>
      <c r="G63" s="12">
        <f t="shared" si="2"/>
        <v>0.9868250930356194</v>
      </c>
      <c r="H63" s="83">
        <v>9281.09</v>
      </c>
      <c r="I63" s="92"/>
    </row>
    <row r="64" spans="2:9" ht="39.75" customHeight="1">
      <c r="B64" s="81"/>
      <c r="C64" s="69">
        <v>85214</v>
      </c>
      <c r="D64" s="88" t="s">
        <v>136</v>
      </c>
      <c r="E64" s="89">
        <v>36501</v>
      </c>
      <c r="F64" s="83">
        <v>33777.9</v>
      </c>
      <c r="G64" s="12">
        <f t="shared" si="2"/>
        <v>0.9253965644776856</v>
      </c>
      <c r="H64" s="83">
        <v>33777.9</v>
      </c>
      <c r="I64" s="90"/>
    </row>
    <row r="65" spans="2:9" ht="12.75" customHeight="1">
      <c r="B65" s="81"/>
      <c r="C65" s="69">
        <v>85215</v>
      </c>
      <c r="D65" s="88" t="s">
        <v>137</v>
      </c>
      <c r="E65" s="46">
        <v>12168</v>
      </c>
      <c r="F65" s="83">
        <v>11862.55</v>
      </c>
      <c r="G65" s="12">
        <f t="shared" si="2"/>
        <v>0.9748972715318869</v>
      </c>
      <c r="H65" s="83">
        <v>11862.55</v>
      </c>
      <c r="I65" s="14"/>
    </row>
    <row r="66" spans="2:9" ht="12.75" customHeight="1">
      <c r="B66" s="81"/>
      <c r="C66" s="69">
        <v>85216</v>
      </c>
      <c r="D66" s="88" t="s">
        <v>138</v>
      </c>
      <c r="E66" s="45">
        <v>82624</v>
      </c>
      <c r="F66" s="64">
        <v>80614.34</v>
      </c>
      <c r="G66" s="12">
        <f t="shared" si="2"/>
        <v>0.9756770429899303</v>
      </c>
      <c r="H66" s="64">
        <v>80614.34</v>
      </c>
      <c r="I66" s="22"/>
    </row>
    <row r="67" spans="2:9" ht="12.75" customHeight="1">
      <c r="B67" s="81"/>
      <c r="C67" s="69">
        <v>85219</v>
      </c>
      <c r="D67" s="88" t="s">
        <v>139</v>
      </c>
      <c r="E67" s="93">
        <v>292875</v>
      </c>
      <c r="F67" s="83">
        <v>291891.22</v>
      </c>
      <c r="G67" s="12">
        <f t="shared" si="2"/>
        <v>0.9966409560392658</v>
      </c>
      <c r="H67" s="83">
        <v>291891.22</v>
      </c>
      <c r="I67" s="14"/>
    </row>
    <row r="68" spans="2:9" ht="24.75" customHeight="1">
      <c r="B68" s="81"/>
      <c r="C68" s="69">
        <v>85228</v>
      </c>
      <c r="D68" s="88" t="s">
        <v>140</v>
      </c>
      <c r="E68" s="89">
        <v>24801</v>
      </c>
      <c r="F68" s="83">
        <v>24725.34</v>
      </c>
      <c r="G68" s="12">
        <f t="shared" si="2"/>
        <v>0.9969493165598161</v>
      </c>
      <c r="H68" s="83">
        <v>24725.34</v>
      </c>
      <c r="I68" s="31"/>
    </row>
    <row r="69" spans="2:9" ht="24.75" customHeight="1">
      <c r="B69" s="81"/>
      <c r="C69" s="69">
        <v>85278</v>
      </c>
      <c r="D69" s="88" t="s">
        <v>97</v>
      </c>
      <c r="E69" s="89">
        <v>130000</v>
      </c>
      <c r="F69" s="83">
        <v>130000</v>
      </c>
      <c r="G69" s="12">
        <f t="shared" si="2"/>
        <v>1</v>
      </c>
      <c r="H69" s="83">
        <v>130000</v>
      </c>
      <c r="I69" s="31"/>
    </row>
    <row r="70" spans="2:9" ht="28.5" customHeight="1">
      <c r="B70" s="81"/>
      <c r="C70" s="69">
        <v>85295</v>
      </c>
      <c r="D70" s="88" t="s">
        <v>141</v>
      </c>
      <c r="E70" s="63">
        <v>153000</v>
      </c>
      <c r="F70" s="64">
        <v>152976.59</v>
      </c>
      <c r="G70" s="12">
        <f t="shared" si="2"/>
        <v>0.9998469934640523</v>
      </c>
      <c r="H70" s="64">
        <v>152976.59</v>
      </c>
      <c r="I70" s="65"/>
    </row>
    <row r="71" spans="2:9" ht="12.75" customHeight="1">
      <c r="B71" s="84">
        <v>852</v>
      </c>
      <c r="C71" s="85"/>
      <c r="D71" s="94" t="s">
        <v>68</v>
      </c>
      <c r="E71" s="47">
        <f>SUM(E61:E70)</f>
        <v>2836274</v>
      </c>
      <c r="F71" s="87">
        <f>SUM(F61:F70)</f>
        <v>2818866.26</v>
      </c>
      <c r="G71" s="19">
        <f t="shared" si="2"/>
        <v>0.9938624618072865</v>
      </c>
      <c r="H71" s="87">
        <f>SUM(H61:H70)</f>
        <v>2818866.26</v>
      </c>
      <c r="I71" s="22"/>
    </row>
    <row r="72" spans="2:9" ht="11.25" customHeight="1">
      <c r="B72" s="75"/>
      <c r="C72" s="76">
        <v>85401</v>
      </c>
      <c r="D72" s="77" t="s">
        <v>142</v>
      </c>
      <c r="E72" s="63">
        <v>140755</v>
      </c>
      <c r="F72" s="65">
        <v>136338.33</v>
      </c>
      <c r="G72" s="12">
        <f t="shared" si="2"/>
        <v>0.9686215764981705</v>
      </c>
      <c r="H72" s="65">
        <v>136338.33</v>
      </c>
      <c r="I72" s="65"/>
    </row>
    <row r="73" spans="2:9" ht="12" customHeight="1">
      <c r="B73" s="75"/>
      <c r="C73" s="76">
        <v>85415</v>
      </c>
      <c r="D73" s="77" t="s">
        <v>143</v>
      </c>
      <c r="E73" s="63">
        <v>66546</v>
      </c>
      <c r="F73" s="65">
        <v>66126.65</v>
      </c>
      <c r="G73" s="12">
        <f t="shared" si="2"/>
        <v>0.9936983440026447</v>
      </c>
      <c r="H73" s="65">
        <v>66126.65</v>
      </c>
      <c r="I73" s="65"/>
    </row>
    <row r="74" spans="2:9" ht="24" customHeight="1">
      <c r="B74" s="73">
        <v>854</v>
      </c>
      <c r="C74" s="95"/>
      <c r="D74" s="96" t="s">
        <v>69</v>
      </c>
      <c r="E74" s="47">
        <f>SUM(E72:E73)</f>
        <v>207301</v>
      </c>
      <c r="F74" s="71">
        <f>SUM(F72:F73)</f>
        <v>202464.97999999998</v>
      </c>
      <c r="G74" s="19">
        <f t="shared" si="2"/>
        <v>0.9766715066497508</v>
      </c>
      <c r="H74" s="71">
        <f>SUM(H72:H73)</f>
        <v>202464.97999999998</v>
      </c>
      <c r="I74" s="22"/>
    </row>
    <row r="75" spans="2:9" ht="22.5" customHeight="1">
      <c r="B75" s="72"/>
      <c r="C75" s="72">
        <v>90001</v>
      </c>
      <c r="D75" s="62" t="s">
        <v>144</v>
      </c>
      <c r="E75" s="63">
        <v>100000</v>
      </c>
      <c r="F75" s="64">
        <v>85799.93</v>
      </c>
      <c r="G75" s="12">
        <f t="shared" si="2"/>
        <v>0.8579992999999999</v>
      </c>
      <c r="H75" s="64">
        <v>85799.93</v>
      </c>
      <c r="I75" s="65"/>
    </row>
    <row r="76" spans="2:9" ht="13.5" customHeight="1">
      <c r="B76" s="72"/>
      <c r="C76" s="72">
        <v>90002</v>
      </c>
      <c r="D76" s="62" t="s">
        <v>145</v>
      </c>
      <c r="E76" s="63">
        <v>22000</v>
      </c>
      <c r="F76" s="64">
        <v>22000</v>
      </c>
      <c r="G76" s="12">
        <f t="shared" si="2"/>
        <v>1</v>
      </c>
      <c r="H76" s="64">
        <v>22000</v>
      </c>
      <c r="I76" s="65"/>
    </row>
    <row r="77" spans="2:9" ht="13.5" customHeight="1">
      <c r="B77" s="72"/>
      <c r="C77" s="72">
        <v>90003</v>
      </c>
      <c r="D77" s="62" t="s">
        <v>146</v>
      </c>
      <c r="E77" s="63">
        <v>4800</v>
      </c>
      <c r="F77" s="64">
        <v>3913.75</v>
      </c>
      <c r="G77" s="12">
        <f t="shared" si="2"/>
        <v>0.8153645833333333</v>
      </c>
      <c r="H77" s="64">
        <v>3913.75</v>
      </c>
      <c r="I77" s="65"/>
    </row>
    <row r="78" spans="2:9" ht="24.75" customHeight="1">
      <c r="B78" s="72"/>
      <c r="C78" s="72">
        <v>90004</v>
      </c>
      <c r="D78" s="62" t="s">
        <v>147</v>
      </c>
      <c r="E78" s="63">
        <v>54900</v>
      </c>
      <c r="F78" s="64">
        <v>52779.64</v>
      </c>
      <c r="G78" s="12">
        <f t="shared" si="2"/>
        <v>0.9613777777777778</v>
      </c>
      <c r="H78" s="64">
        <v>6319.15</v>
      </c>
      <c r="I78" s="65">
        <v>46460.49</v>
      </c>
    </row>
    <row r="79" spans="2:9" ht="13.5" customHeight="1">
      <c r="B79" s="72"/>
      <c r="C79" s="72">
        <v>90015</v>
      </c>
      <c r="D79" s="62" t="s">
        <v>148</v>
      </c>
      <c r="E79" s="63">
        <v>192000</v>
      </c>
      <c r="F79" s="13">
        <v>184618.61</v>
      </c>
      <c r="G79" s="12">
        <f t="shared" si="2"/>
        <v>0.9615552604166666</v>
      </c>
      <c r="H79" s="13">
        <v>184618.61</v>
      </c>
      <c r="I79" s="65"/>
    </row>
    <row r="80" spans="2:9" ht="13.5" customHeight="1">
      <c r="B80" s="72"/>
      <c r="C80" s="72">
        <v>90095</v>
      </c>
      <c r="D80" s="62" t="s">
        <v>87</v>
      </c>
      <c r="E80" s="63">
        <v>39700</v>
      </c>
      <c r="F80" s="13">
        <v>35233.93</v>
      </c>
      <c r="G80" s="12">
        <f t="shared" si="2"/>
        <v>0.8875045340050378</v>
      </c>
      <c r="H80" s="13">
        <v>35233.93</v>
      </c>
      <c r="I80" s="65"/>
    </row>
    <row r="81" spans="2:9" ht="26.25" customHeight="1">
      <c r="B81" s="73">
        <v>900</v>
      </c>
      <c r="C81" s="73"/>
      <c r="D81" s="67" t="s">
        <v>71</v>
      </c>
      <c r="E81" s="47">
        <f>SUM(E75:E80)</f>
        <v>413400</v>
      </c>
      <c r="F81" s="71">
        <f>SUM(F75:F80)</f>
        <v>384345.86</v>
      </c>
      <c r="G81" s="19">
        <f t="shared" si="2"/>
        <v>0.9297190614417029</v>
      </c>
      <c r="H81" s="22">
        <f>SUM(H75:H80)</f>
        <v>337885.36999999994</v>
      </c>
      <c r="I81" s="22">
        <f>SUM(I75:I80)</f>
        <v>46460.49</v>
      </c>
    </row>
    <row r="82" spans="2:9" ht="26.25" customHeight="1">
      <c r="B82" s="72"/>
      <c r="C82" s="72">
        <v>92109</v>
      </c>
      <c r="D82" s="62" t="s">
        <v>149</v>
      </c>
      <c r="E82" s="97">
        <v>178000</v>
      </c>
      <c r="F82" s="64">
        <v>178000</v>
      </c>
      <c r="G82" s="12">
        <f t="shared" si="2"/>
        <v>1</v>
      </c>
      <c r="H82" s="64">
        <v>178000</v>
      </c>
      <c r="I82" s="65">
        <v>0</v>
      </c>
    </row>
    <row r="83" spans="2:9" ht="12.75">
      <c r="B83" s="72"/>
      <c r="C83" s="72">
        <v>92116</v>
      </c>
      <c r="D83" s="62" t="s">
        <v>150</v>
      </c>
      <c r="E83" s="63">
        <v>92000</v>
      </c>
      <c r="F83" s="13">
        <v>92000</v>
      </c>
      <c r="G83" s="12">
        <f t="shared" si="2"/>
        <v>1</v>
      </c>
      <c r="H83" s="13">
        <v>92000</v>
      </c>
      <c r="I83" s="65"/>
    </row>
    <row r="84" spans="2:9" ht="24" customHeight="1">
      <c r="B84" s="73">
        <v>921</v>
      </c>
      <c r="C84" s="73"/>
      <c r="D84" s="67" t="s">
        <v>151</v>
      </c>
      <c r="E84" s="47">
        <f>SUM(E82:E83)</f>
        <v>270000</v>
      </c>
      <c r="F84" s="71">
        <f>SUM(F82:F83)</f>
        <v>270000</v>
      </c>
      <c r="G84" s="19">
        <f t="shared" si="2"/>
        <v>1</v>
      </c>
      <c r="H84" s="71">
        <f>SUM(H82:H83)</f>
        <v>270000</v>
      </c>
      <c r="I84" s="22">
        <v>0</v>
      </c>
    </row>
    <row r="85" spans="2:9" ht="24" customHeight="1">
      <c r="B85" s="72"/>
      <c r="C85" s="72">
        <v>92601</v>
      </c>
      <c r="D85" s="62" t="s">
        <v>152</v>
      </c>
      <c r="E85" s="45">
        <v>436330.3</v>
      </c>
      <c r="F85" s="64">
        <v>434142.11</v>
      </c>
      <c r="G85" s="12">
        <f t="shared" si="2"/>
        <v>0.9949850147926926</v>
      </c>
      <c r="H85" s="13">
        <v>218411.81</v>
      </c>
      <c r="I85" s="13">
        <v>215730.3</v>
      </c>
    </row>
    <row r="86" spans="3:9" ht="26.25" customHeight="1">
      <c r="C86" s="72">
        <v>92605</v>
      </c>
      <c r="D86" s="62" t="s">
        <v>153</v>
      </c>
      <c r="E86" s="63">
        <v>50000</v>
      </c>
      <c r="F86" s="64">
        <v>50000</v>
      </c>
      <c r="G86" s="12">
        <f>F86/E86</f>
        <v>1</v>
      </c>
      <c r="H86" s="64">
        <v>50000</v>
      </c>
      <c r="I86" s="65"/>
    </row>
    <row r="87" spans="2:9" ht="14.25" customHeight="1">
      <c r="B87" s="73">
        <v>926</v>
      </c>
      <c r="C87" s="73"/>
      <c r="D87" s="67" t="s">
        <v>72</v>
      </c>
      <c r="E87" s="47">
        <f>SUM(E85:E86)</f>
        <v>486330.3</v>
      </c>
      <c r="F87" s="71">
        <f>SUM(F85:F86)</f>
        <v>484142.11</v>
      </c>
      <c r="G87" s="19">
        <f>F87/E87</f>
        <v>0.9955006093595238</v>
      </c>
      <c r="H87" s="22">
        <f>SUM(H85:H86)</f>
        <v>268411.81</v>
      </c>
      <c r="I87" s="22">
        <f>SUM(I85:I86)</f>
        <v>215730.3</v>
      </c>
    </row>
    <row r="88" spans="2:9" ht="12.75">
      <c r="B88" s="277" t="s">
        <v>154</v>
      </c>
      <c r="C88" s="277"/>
      <c r="D88" s="277"/>
      <c r="E88" s="98">
        <f>SUM(E13,E15,E17,E22,E24,E27,E34,E37,E42,E44,E46,E48,E57,E60,E71,E74,E81,E84,E87)</f>
        <v>20658036.26</v>
      </c>
      <c r="F88" s="99">
        <f>F13+F15+F17+F22+F24+F27+F34+F37+F42+F44+F46+F48+F57+F60+F71+F74+F81+F84+F87</f>
        <v>20436647.37</v>
      </c>
      <c r="G88" s="19">
        <f>F88/E88</f>
        <v>0.9892831589985794</v>
      </c>
      <c r="H88" s="99">
        <f>SUM(H13+H17+H22+H24+H27+H34+H37+H42+H44+H46+H48+H57+H60+H71+H74+H81+H84+H87)</f>
        <v>14336296.28</v>
      </c>
      <c r="I88" s="99">
        <f>I13+I15+I17+I22+I24+I27+I34+I37+I42+I44+I46+I48+I57+I60+I71+I74+I81+I84+I87</f>
        <v>6100351.090000001</v>
      </c>
    </row>
    <row r="90" ht="12.75">
      <c r="C90" t="s">
        <v>74</v>
      </c>
    </row>
  </sheetData>
  <sheetProtection selectLockedCells="1" selectUnlockedCells="1"/>
  <mergeCells count="10">
    <mergeCell ref="E9:G9"/>
    <mergeCell ref="B88:D88"/>
    <mergeCell ref="B5:B8"/>
    <mergeCell ref="C5:C8"/>
    <mergeCell ref="D5:D6"/>
    <mergeCell ref="E5:I5"/>
    <mergeCell ref="E6:G7"/>
    <mergeCell ref="H6:I6"/>
    <mergeCell ref="H7:H8"/>
    <mergeCell ref="I7:I8"/>
  </mergeCells>
  <printOptions/>
  <pageMargins left="0.1701388888888889" right="0" top="0.9840277777777777" bottom="0.9840277777777777" header="0.5118055555555555" footer="0.5118055555555555"/>
  <pageSetup horizontalDpi="300" verticalDpi="300" orientation="portrait" paperSize="9" scale="8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76">
      <selection activeCell="A1" sqref="A1:N86"/>
    </sheetView>
  </sheetViews>
  <sheetFormatPr defaultColWidth="9.140625" defaultRowHeight="12.75"/>
  <cols>
    <col min="1" max="1" width="4.421875" style="0" customWidth="1"/>
    <col min="2" max="2" width="7.421875" style="0" customWidth="1"/>
    <col min="3" max="3" width="18.421875" style="0" customWidth="1"/>
    <col min="4" max="5" width="13.00390625" style="0" customWidth="1"/>
    <col min="6" max="6" width="8.00390625" style="0" customWidth="1"/>
    <col min="7" max="7" width="12.57421875" style="0" customWidth="1"/>
    <col min="8" max="8" width="12.7109375" style="0" customWidth="1"/>
    <col min="9" max="9" width="11.8515625" style="0" customWidth="1"/>
    <col min="10" max="10" width="9.8515625" style="0" customWidth="1"/>
    <col min="11" max="11" width="11.57421875" style="0" customWidth="1"/>
    <col min="12" max="12" width="10.421875" style="0" customWidth="1"/>
    <col min="13" max="13" width="8.28125" style="0" customWidth="1"/>
    <col min="14" max="14" width="10.00390625" style="0" customWidth="1"/>
  </cols>
  <sheetData>
    <row r="1" spans="1:9" ht="18">
      <c r="A1" s="100"/>
      <c r="B1" s="101"/>
      <c r="C1" s="101"/>
      <c r="D1" s="101"/>
      <c r="E1" s="101"/>
      <c r="F1" s="101"/>
      <c r="G1" s="101"/>
      <c r="H1" s="101"/>
      <c r="I1" t="s">
        <v>0</v>
      </c>
    </row>
    <row r="2" spans="1:9" ht="18">
      <c r="A2" s="100"/>
      <c r="B2" s="101"/>
      <c r="C2" s="101"/>
      <c r="D2" s="101"/>
      <c r="E2" s="101"/>
      <c r="F2" s="101"/>
      <c r="G2" s="101"/>
      <c r="H2" s="101"/>
      <c r="I2" t="s">
        <v>1</v>
      </c>
    </row>
    <row r="3" spans="1:10" ht="18">
      <c r="A3" s="100"/>
      <c r="B3" s="101"/>
      <c r="C3" s="101"/>
      <c r="D3" s="101"/>
      <c r="E3" s="101"/>
      <c r="F3" s="101"/>
      <c r="G3" s="101"/>
      <c r="H3" s="101"/>
      <c r="I3" s="102"/>
      <c r="J3" s="102"/>
    </row>
    <row r="4" spans="1:10" ht="18">
      <c r="A4" s="100"/>
      <c r="B4" s="101"/>
      <c r="C4" s="101"/>
      <c r="D4" s="101"/>
      <c r="E4" s="101"/>
      <c r="F4" s="285" t="s">
        <v>155</v>
      </c>
      <c r="G4" s="285"/>
      <c r="H4" s="285"/>
      <c r="I4" s="103"/>
      <c r="J4" s="103"/>
    </row>
    <row r="5" spans="1:10" ht="12.75">
      <c r="A5" s="104"/>
      <c r="B5" s="104"/>
      <c r="C5" s="104"/>
      <c r="D5" s="104"/>
      <c r="E5" s="104"/>
      <c r="F5" s="285"/>
      <c r="G5" s="285"/>
      <c r="H5" s="285"/>
      <c r="I5" s="103"/>
      <c r="J5" s="105"/>
    </row>
    <row r="6" spans="1:14" ht="13.5" customHeight="1">
      <c r="A6" s="283" t="s">
        <v>3</v>
      </c>
      <c r="B6" s="283" t="s">
        <v>76</v>
      </c>
      <c r="C6" s="283" t="s">
        <v>77</v>
      </c>
      <c r="D6" s="283" t="s">
        <v>6</v>
      </c>
      <c r="E6" s="283"/>
      <c r="F6" s="283"/>
      <c r="G6" s="283" t="s">
        <v>156</v>
      </c>
      <c r="H6" s="283" t="s">
        <v>9</v>
      </c>
      <c r="I6" s="283"/>
      <c r="J6" s="283" t="s">
        <v>157</v>
      </c>
      <c r="K6" s="284" t="s">
        <v>158</v>
      </c>
      <c r="L6" s="283" t="s">
        <v>159</v>
      </c>
      <c r="M6" s="283" t="s">
        <v>160</v>
      </c>
      <c r="N6" s="283" t="s">
        <v>161</v>
      </c>
    </row>
    <row r="7" spans="1:14" ht="13.5" customHeight="1">
      <c r="A7" s="283"/>
      <c r="B7" s="283"/>
      <c r="C7" s="283"/>
      <c r="D7" s="283"/>
      <c r="E7" s="283"/>
      <c r="F7" s="283"/>
      <c r="G7" s="283"/>
      <c r="H7" s="284" t="s">
        <v>162</v>
      </c>
      <c r="I7" s="283" t="s">
        <v>163</v>
      </c>
      <c r="J7" s="283"/>
      <c r="K7" s="284"/>
      <c r="L7" s="283"/>
      <c r="M7" s="283"/>
      <c r="N7" s="283"/>
    </row>
    <row r="8" spans="1:14" ht="68.25" customHeight="1">
      <c r="A8" s="283"/>
      <c r="B8" s="283"/>
      <c r="C8" s="283"/>
      <c r="D8" s="59" t="s">
        <v>80</v>
      </c>
      <c r="E8" s="59" t="s">
        <v>14</v>
      </c>
      <c r="F8" s="6" t="s">
        <v>81</v>
      </c>
      <c r="G8" s="283"/>
      <c r="H8" s="284"/>
      <c r="I8" s="283"/>
      <c r="J8" s="283"/>
      <c r="K8" s="284"/>
      <c r="L8" s="283"/>
      <c r="M8" s="283"/>
      <c r="N8" s="283"/>
    </row>
    <row r="9" spans="1:14" ht="12.75" customHeight="1">
      <c r="A9" s="106">
        <v>1</v>
      </c>
      <c r="B9" s="106">
        <v>2</v>
      </c>
      <c r="C9" s="106">
        <v>3</v>
      </c>
      <c r="D9" s="286">
        <v>4</v>
      </c>
      <c r="E9" s="286"/>
      <c r="F9" s="286"/>
      <c r="G9" s="106">
        <v>5</v>
      </c>
      <c r="H9" s="106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</row>
    <row r="10" spans="1:14" ht="12.75">
      <c r="A10" s="61"/>
      <c r="B10" s="61" t="s">
        <v>84</v>
      </c>
      <c r="C10" s="62" t="s">
        <v>85</v>
      </c>
      <c r="D10" s="65">
        <v>11750</v>
      </c>
      <c r="E10" s="64">
        <v>11749.69</v>
      </c>
      <c r="F10" s="12">
        <f aca="true" t="shared" si="0" ref="F10:F52">E10/D10</f>
        <v>0.9999736170212766</v>
      </c>
      <c r="G10" s="107"/>
      <c r="H10" s="108"/>
      <c r="I10" s="108"/>
      <c r="J10" s="64">
        <v>11749.69</v>
      </c>
      <c r="K10" s="107"/>
      <c r="L10" s="107"/>
      <c r="M10" s="107"/>
      <c r="N10" s="107"/>
    </row>
    <row r="11" spans="1:14" ht="25.5">
      <c r="A11" s="61"/>
      <c r="B11" s="61" t="s">
        <v>86</v>
      </c>
      <c r="C11" s="62" t="s">
        <v>87</v>
      </c>
      <c r="D11" s="65">
        <v>280038.26</v>
      </c>
      <c r="E11" s="64">
        <v>280035.77</v>
      </c>
      <c r="F11" s="12">
        <f t="shared" si="0"/>
        <v>0.9999911083578366</v>
      </c>
      <c r="G11" s="64">
        <v>280035.77</v>
      </c>
      <c r="H11" s="107">
        <v>3058.64</v>
      </c>
      <c r="I11" s="107">
        <v>276977.13</v>
      </c>
      <c r="J11" s="107"/>
      <c r="K11" s="107"/>
      <c r="L11" s="107"/>
      <c r="M11" s="107"/>
      <c r="N11" s="107"/>
    </row>
    <row r="12" spans="1:14" s="2" customFormat="1" ht="25.5">
      <c r="A12" s="66" t="s">
        <v>19</v>
      </c>
      <c r="B12" s="66"/>
      <c r="C12" s="67" t="s">
        <v>20</v>
      </c>
      <c r="D12" s="22">
        <f>SUM(D10:D11)</f>
        <v>291788.26</v>
      </c>
      <c r="E12" s="22">
        <f>SUM(E10:E11)</f>
        <v>291785.46</v>
      </c>
      <c r="F12" s="19">
        <f t="shared" si="0"/>
        <v>0.99999040400049</v>
      </c>
      <c r="G12" s="22">
        <f>SUM(G10:G11)</f>
        <v>280035.77</v>
      </c>
      <c r="H12" s="22">
        <f>SUM(H11)</f>
        <v>3058.64</v>
      </c>
      <c r="I12" s="22">
        <f aca="true" t="shared" si="1" ref="I12:N12">SUM(I10:I11)</f>
        <v>276977.13</v>
      </c>
      <c r="J12" s="22">
        <f t="shared" si="1"/>
        <v>11749.69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</row>
    <row r="13" spans="1:14" ht="12.75">
      <c r="A13" s="69"/>
      <c r="B13" s="69">
        <v>40002</v>
      </c>
      <c r="C13" s="62" t="s">
        <v>92</v>
      </c>
      <c r="D13" s="65">
        <v>313096</v>
      </c>
      <c r="E13" s="64">
        <v>307035.16</v>
      </c>
      <c r="F13" s="12">
        <f t="shared" si="0"/>
        <v>0.9806422311367758</v>
      </c>
      <c r="G13" s="107">
        <v>306252.66</v>
      </c>
      <c r="H13" s="107">
        <v>120750.42</v>
      </c>
      <c r="I13" s="107">
        <v>185502.24</v>
      </c>
      <c r="J13" s="107">
        <v>0</v>
      </c>
      <c r="K13" s="107">
        <v>782.5</v>
      </c>
      <c r="L13" s="107"/>
      <c r="M13" s="107"/>
      <c r="N13" s="107"/>
    </row>
    <row r="14" spans="1:14" s="2" customFormat="1" ht="38.25">
      <c r="A14" s="70">
        <v>400</v>
      </c>
      <c r="B14" s="70"/>
      <c r="C14" s="67" t="s">
        <v>93</v>
      </c>
      <c r="D14" s="22">
        <f>SUM(D13)</f>
        <v>313096</v>
      </c>
      <c r="E14" s="71">
        <f>SUM(E13)</f>
        <v>307035.16</v>
      </c>
      <c r="F14" s="19">
        <f t="shared" si="0"/>
        <v>0.9806422311367758</v>
      </c>
      <c r="G14" s="109">
        <f aca="true" t="shared" si="2" ref="G14:N14">SUM(G13)</f>
        <v>306252.66</v>
      </c>
      <c r="H14" s="109">
        <f t="shared" si="2"/>
        <v>120750.42</v>
      </c>
      <c r="I14" s="109">
        <f t="shared" si="2"/>
        <v>185502.24</v>
      </c>
      <c r="J14" s="109">
        <f t="shared" si="2"/>
        <v>0</v>
      </c>
      <c r="K14" s="109">
        <f t="shared" si="2"/>
        <v>782.5</v>
      </c>
      <c r="L14" s="109">
        <f t="shared" si="2"/>
        <v>0</v>
      </c>
      <c r="M14" s="109">
        <f t="shared" si="2"/>
        <v>0</v>
      </c>
      <c r="N14" s="109">
        <f t="shared" si="2"/>
        <v>0</v>
      </c>
    </row>
    <row r="15" spans="1:14" ht="25.5">
      <c r="A15" s="69"/>
      <c r="B15" s="69">
        <v>60013</v>
      </c>
      <c r="C15" s="62" t="s">
        <v>96</v>
      </c>
      <c r="D15" s="13">
        <v>2500</v>
      </c>
      <c r="E15" s="65">
        <v>2094.32</v>
      </c>
      <c r="F15" s="12">
        <f t="shared" si="0"/>
        <v>0.837728</v>
      </c>
      <c r="G15" s="107">
        <v>2094.32</v>
      </c>
      <c r="H15" s="107"/>
      <c r="I15" s="107">
        <v>2094.32</v>
      </c>
      <c r="J15" s="107"/>
      <c r="K15" s="107"/>
      <c r="L15" s="107"/>
      <c r="M15" s="107"/>
      <c r="N15" s="107"/>
    </row>
    <row r="16" spans="1:14" ht="25.5">
      <c r="A16" s="69"/>
      <c r="B16" s="69">
        <v>60014</v>
      </c>
      <c r="C16" s="62" t="s">
        <v>95</v>
      </c>
      <c r="D16" s="13">
        <v>4100</v>
      </c>
      <c r="E16" s="65">
        <v>4059.98</v>
      </c>
      <c r="F16" s="12">
        <f t="shared" si="0"/>
        <v>0.9902390243902439</v>
      </c>
      <c r="G16" s="65">
        <v>4059.98</v>
      </c>
      <c r="H16" s="107"/>
      <c r="I16" s="65">
        <v>4059.98</v>
      </c>
      <c r="J16" s="107"/>
      <c r="K16" s="107"/>
      <c r="L16" s="107"/>
      <c r="M16" s="107"/>
      <c r="N16" s="107"/>
    </row>
    <row r="17" spans="1:14" ht="25.5">
      <c r="A17" s="69"/>
      <c r="B17" s="69">
        <v>60016</v>
      </c>
      <c r="C17" s="62" t="s">
        <v>96</v>
      </c>
      <c r="D17" s="13">
        <v>318450</v>
      </c>
      <c r="E17" s="65">
        <v>317952.62</v>
      </c>
      <c r="F17" s="12">
        <f t="shared" si="0"/>
        <v>0.9984381221541844</v>
      </c>
      <c r="G17" s="65">
        <v>317952.62</v>
      </c>
      <c r="H17" s="107">
        <v>19904.76</v>
      </c>
      <c r="I17" s="65">
        <v>298047.86</v>
      </c>
      <c r="J17" s="107"/>
      <c r="K17" s="107"/>
      <c r="L17" s="107"/>
      <c r="M17" s="107"/>
      <c r="N17" s="107"/>
    </row>
    <row r="18" spans="1:14" ht="25.5">
      <c r="A18" s="70">
        <v>600</v>
      </c>
      <c r="B18" s="70"/>
      <c r="C18" s="67" t="s">
        <v>29</v>
      </c>
      <c r="D18" s="22">
        <f>SUM(D15:D17)</f>
        <v>325050</v>
      </c>
      <c r="E18" s="22">
        <f>SUM(E15:E17)</f>
        <v>324106.92</v>
      </c>
      <c r="F18" s="12">
        <f t="shared" si="0"/>
        <v>0.997098661744347</v>
      </c>
      <c r="G18" s="109">
        <f>SUM(G15:G17)</f>
        <v>324106.92</v>
      </c>
      <c r="H18" s="109">
        <f>SUM(H17)</f>
        <v>19904.76</v>
      </c>
      <c r="I18" s="109">
        <f>SUM(I15:I17)</f>
        <v>304202.16</v>
      </c>
      <c r="J18" s="109">
        <f>SUM(J15)</f>
        <v>0</v>
      </c>
      <c r="K18" s="109">
        <f>SUM(K15)</f>
        <v>0</v>
      </c>
      <c r="L18" s="109">
        <f>SUM(L15)</f>
        <v>0</v>
      </c>
      <c r="M18" s="109">
        <f>SUM(M15)</f>
        <v>0</v>
      </c>
      <c r="N18" s="109">
        <f>SUM(N15)</f>
        <v>0</v>
      </c>
    </row>
    <row r="19" spans="1:14" ht="38.25">
      <c r="A19" s="69"/>
      <c r="B19" s="69">
        <v>70005</v>
      </c>
      <c r="C19" s="62" t="s">
        <v>98</v>
      </c>
      <c r="D19" s="65">
        <v>36137</v>
      </c>
      <c r="E19" s="64">
        <v>34306.8</v>
      </c>
      <c r="F19" s="12">
        <f t="shared" si="0"/>
        <v>0.9493538478567674</v>
      </c>
      <c r="G19" s="64">
        <v>34306.8</v>
      </c>
      <c r="H19" s="107"/>
      <c r="I19" s="64">
        <v>34306.8</v>
      </c>
      <c r="J19" s="107"/>
      <c r="K19" s="107"/>
      <c r="L19" s="107"/>
      <c r="M19" s="107"/>
      <c r="N19" s="107"/>
    </row>
    <row r="20" spans="1:14" s="2" customFormat="1" ht="25.5">
      <c r="A20" s="70">
        <v>700</v>
      </c>
      <c r="B20" s="70"/>
      <c r="C20" s="67" t="s">
        <v>34</v>
      </c>
      <c r="D20" s="22">
        <f>SUM(D19:D19)</f>
        <v>36137</v>
      </c>
      <c r="E20" s="22">
        <f>SUM(E19:E19)</f>
        <v>34306.8</v>
      </c>
      <c r="F20" s="19">
        <f t="shared" si="0"/>
        <v>0.9493538478567674</v>
      </c>
      <c r="G20" s="110">
        <f aca="true" t="shared" si="3" ref="G20:N20">SUM(G19:G19)</f>
        <v>34306.8</v>
      </c>
      <c r="H20" s="110">
        <f t="shared" si="3"/>
        <v>0</v>
      </c>
      <c r="I20" s="110">
        <f t="shared" si="3"/>
        <v>34306.8</v>
      </c>
      <c r="J20" s="110">
        <f t="shared" si="3"/>
        <v>0</v>
      </c>
      <c r="K20" s="110">
        <f t="shared" si="3"/>
        <v>0</v>
      </c>
      <c r="L20" s="110">
        <f t="shared" si="3"/>
        <v>0</v>
      </c>
      <c r="M20" s="110">
        <f t="shared" si="3"/>
        <v>0</v>
      </c>
      <c r="N20" s="110">
        <f t="shared" si="3"/>
        <v>0</v>
      </c>
    </row>
    <row r="21" spans="1:14" ht="25.5">
      <c r="A21" s="69"/>
      <c r="B21" s="69">
        <v>71013</v>
      </c>
      <c r="C21" s="62" t="s">
        <v>164</v>
      </c>
      <c r="D21" s="65">
        <v>21300</v>
      </c>
      <c r="E21" s="64">
        <v>21222.5</v>
      </c>
      <c r="F21" s="12">
        <f t="shared" si="0"/>
        <v>0.9963615023474178</v>
      </c>
      <c r="G21" s="64">
        <v>21222.5</v>
      </c>
      <c r="H21" s="108"/>
      <c r="I21" s="64">
        <v>21222.5</v>
      </c>
      <c r="J21" s="110"/>
      <c r="K21" s="108"/>
      <c r="L21" s="107"/>
      <c r="M21" s="107"/>
      <c r="N21" s="107"/>
    </row>
    <row r="22" spans="1:14" ht="12.75">
      <c r="A22" s="69"/>
      <c r="B22" s="69">
        <v>71035</v>
      </c>
      <c r="C22" s="62" t="s">
        <v>100</v>
      </c>
      <c r="D22" s="65">
        <v>3000</v>
      </c>
      <c r="E22" s="64">
        <v>2747.17</v>
      </c>
      <c r="F22" s="12">
        <f t="shared" si="0"/>
        <v>0.9157233333333333</v>
      </c>
      <c r="G22" s="64">
        <v>2747.17</v>
      </c>
      <c r="H22" s="107"/>
      <c r="I22" s="64">
        <v>2747.17</v>
      </c>
      <c r="J22" s="107"/>
      <c r="K22" s="107"/>
      <c r="L22" s="107"/>
      <c r="M22" s="107"/>
      <c r="N22" s="107"/>
    </row>
    <row r="23" spans="1:14" s="2" customFormat="1" ht="25.5">
      <c r="A23" s="70">
        <v>710</v>
      </c>
      <c r="B23" s="70"/>
      <c r="C23" s="67" t="s">
        <v>101</v>
      </c>
      <c r="D23" s="22">
        <f>SUM(D21:D22)</f>
        <v>24300</v>
      </c>
      <c r="E23" s="22">
        <f>SUM(E21:E22)</f>
        <v>23969.67</v>
      </c>
      <c r="F23" s="19">
        <f t="shared" si="0"/>
        <v>0.986406172839506</v>
      </c>
      <c r="G23" s="109">
        <f aca="true" t="shared" si="4" ref="G23:N23">SUM(G21:G22)</f>
        <v>23969.67</v>
      </c>
      <c r="H23" s="109">
        <f t="shared" si="4"/>
        <v>0</v>
      </c>
      <c r="I23" s="109">
        <f t="shared" si="4"/>
        <v>23969.67</v>
      </c>
      <c r="J23" s="109">
        <f t="shared" si="4"/>
        <v>0</v>
      </c>
      <c r="K23" s="109">
        <f t="shared" si="4"/>
        <v>0</v>
      </c>
      <c r="L23" s="109">
        <f t="shared" si="4"/>
        <v>0</v>
      </c>
      <c r="M23" s="109">
        <f t="shared" si="4"/>
        <v>0</v>
      </c>
      <c r="N23" s="109">
        <f t="shared" si="4"/>
        <v>0</v>
      </c>
    </row>
    <row r="24" spans="1:14" ht="12.75">
      <c r="A24" s="69"/>
      <c r="B24" s="69">
        <v>75011</v>
      </c>
      <c r="C24" s="62" t="s">
        <v>102</v>
      </c>
      <c r="D24" s="65">
        <v>222752</v>
      </c>
      <c r="E24" s="64">
        <v>221853.05</v>
      </c>
      <c r="F24" s="12">
        <f t="shared" si="0"/>
        <v>0.995964345999138</v>
      </c>
      <c r="G24" s="64">
        <v>221496.12</v>
      </c>
      <c r="H24" s="64">
        <v>197112.8</v>
      </c>
      <c r="I24" s="107">
        <v>24383.32</v>
      </c>
      <c r="J24" s="107"/>
      <c r="K24" s="107">
        <v>356.93</v>
      </c>
      <c r="L24" s="107"/>
      <c r="M24" s="107"/>
      <c r="N24" s="107"/>
    </row>
    <row r="25" spans="1:14" ht="12.75">
      <c r="A25" s="69"/>
      <c r="B25" s="69">
        <v>75022</v>
      </c>
      <c r="C25" s="62" t="s">
        <v>103</v>
      </c>
      <c r="D25" s="65">
        <v>110000</v>
      </c>
      <c r="E25" s="64">
        <v>108202.22</v>
      </c>
      <c r="F25" s="12">
        <f t="shared" si="0"/>
        <v>0.9836565454545455</v>
      </c>
      <c r="G25" s="107">
        <v>16654.22</v>
      </c>
      <c r="H25" s="107"/>
      <c r="I25" s="107">
        <v>16654.22</v>
      </c>
      <c r="J25" s="107"/>
      <c r="K25" s="107">
        <v>91548</v>
      </c>
      <c r="L25" s="107"/>
      <c r="M25" s="107"/>
      <c r="N25" s="107"/>
    </row>
    <row r="26" spans="1:14" ht="12.75">
      <c r="A26" s="72"/>
      <c r="B26" s="72">
        <v>75023</v>
      </c>
      <c r="C26" s="62" t="s">
        <v>104</v>
      </c>
      <c r="D26" s="65">
        <v>1533637.3</v>
      </c>
      <c r="E26" s="13">
        <v>1527565.08</v>
      </c>
      <c r="F26" s="12">
        <f t="shared" si="0"/>
        <v>0.9960406414215408</v>
      </c>
      <c r="G26" s="13">
        <v>1524775.5</v>
      </c>
      <c r="H26" s="108">
        <v>1249696.13</v>
      </c>
      <c r="I26" s="108">
        <v>275079.37</v>
      </c>
      <c r="J26" s="110"/>
      <c r="K26" s="108">
        <v>2789.58</v>
      </c>
      <c r="L26" s="107"/>
      <c r="M26" s="107"/>
      <c r="N26" s="107"/>
    </row>
    <row r="27" spans="1:14" ht="25.5">
      <c r="A27" s="72"/>
      <c r="B27" s="72">
        <v>75056</v>
      </c>
      <c r="C27" s="62" t="s">
        <v>105</v>
      </c>
      <c r="D27" s="65">
        <v>24025</v>
      </c>
      <c r="E27" s="13">
        <v>24021.51</v>
      </c>
      <c r="F27" s="12">
        <f t="shared" si="0"/>
        <v>0.9998547346514047</v>
      </c>
      <c r="G27" s="108">
        <v>4751.92</v>
      </c>
      <c r="H27" s="108">
        <v>3951.92</v>
      </c>
      <c r="I27" s="108">
        <v>800</v>
      </c>
      <c r="J27" s="110"/>
      <c r="K27" s="108">
        <v>19269.59</v>
      </c>
      <c r="L27" s="107"/>
      <c r="M27" s="107"/>
      <c r="N27" s="107"/>
    </row>
    <row r="28" spans="1:14" ht="38.25">
      <c r="A28" s="72"/>
      <c r="B28" s="72">
        <v>75075</v>
      </c>
      <c r="C28" s="62" t="s">
        <v>106</v>
      </c>
      <c r="D28" s="65">
        <v>48000</v>
      </c>
      <c r="E28" s="64">
        <v>47571.33</v>
      </c>
      <c r="F28" s="12">
        <f t="shared" si="0"/>
        <v>0.991069375</v>
      </c>
      <c r="G28" s="64">
        <v>46571.33</v>
      </c>
      <c r="H28" s="107">
        <v>4280</v>
      </c>
      <c r="I28" s="107">
        <v>42291.33</v>
      </c>
      <c r="J28" s="109"/>
      <c r="K28" s="107">
        <v>1000</v>
      </c>
      <c r="L28" s="109"/>
      <c r="M28" s="109"/>
      <c r="N28" s="109"/>
    </row>
    <row r="29" spans="1:14" ht="25.5">
      <c r="A29" s="72"/>
      <c r="B29" s="72">
        <v>75095</v>
      </c>
      <c r="C29" s="62" t="s">
        <v>87</v>
      </c>
      <c r="D29" s="65">
        <v>15030</v>
      </c>
      <c r="E29" s="13">
        <v>13227.29</v>
      </c>
      <c r="F29" s="12">
        <f t="shared" si="0"/>
        <v>0.8800592149035263</v>
      </c>
      <c r="G29" s="108">
        <v>10485.92</v>
      </c>
      <c r="H29" s="108"/>
      <c r="I29" s="108">
        <v>10485.92</v>
      </c>
      <c r="J29" s="108">
        <v>1773.37</v>
      </c>
      <c r="K29" s="108">
        <v>968</v>
      </c>
      <c r="L29" s="107"/>
      <c r="M29" s="107"/>
      <c r="N29" s="107"/>
    </row>
    <row r="30" spans="1:14" s="2" customFormat="1" ht="25.5">
      <c r="A30" s="73">
        <v>750</v>
      </c>
      <c r="B30" s="73"/>
      <c r="C30" s="67" t="s">
        <v>37</v>
      </c>
      <c r="D30" s="22">
        <f>SUM(D24:D29)</f>
        <v>1953444.3</v>
      </c>
      <c r="E30" s="22">
        <f>SUM(E24:E29)</f>
        <v>1942440.4800000002</v>
      </c>
      <c r="F30" s="19">
        <f t="shared" si="0"/>
        <v>0.9943669650575653</v>
      </c>
      <c r="G30" s="109">
        <f aca="true" t="shared" si="5" ref="G30:N30">SUM(G24:G29)</f>
        <v>1824735.01</v>
      </c>
      <c r="H30" s="109">
        <f t="shared" si="5"/>
        <v>1455040.8499999999</v>
      </c>
      <c r="I30" s="109">
        <f t="shared" si="5"/>
        <v>369694.16</v>
      </c>
      <c r="J30" s="109">
        <f t="shared" si="5"/>
        <v>1773.37</v>
      </c>
      <c r="K30" s="109">
        <f t="shared" si="5"/>
        <v>115932.09999999999</v>
      </c>
      <c r="L30" s="109">
        <f t="shared" si="5"/>
        <v>0</v>
      </c>
      <c r="M30" s="109">
        <f t="shared" si="5"/>
        <v>0</v>
      </c>
      <c r="N30" s="109">
        <f t="shared" si="5"/>
        <v>0</v>
      </c>
    </row>
    <row r="31" spans="1:14" ht="51">
      <c r="A31" s="72"/>
      <c r="B31" s="72">
        <v>75101</v>
      </c>
      <c r="C31" s="62" t="s">
        <v>107</v>
      </c>
      <c r="D31" s="65">
        <v>1035</v>
      </c>
      <c r="E31" s="64">
        <v>1034.06</v>
      </c>
      <c r="F31" s="12">
        <f t="shared" si="0"/>
        <v>0.9990917874396135</v>
      </c>
      <c r="G31" s="64">
        <v>1034.06</v>
      </c>
      <c r="H31" s="64">
        <v>1034.06</v>
      </c>
      <c r="I31" s="109"/>
      <c r="J31" s="107"/>
      <c r="K31" s="109"/>
      <c r="L31" s="109"/>
      <c r="M31" s="109"/>
      <c r="N31" s="109"/>
    </row>
    <row r="32" spans="1:14" ht="25.5">
      <c r="A32" s="72"/>
      <c r="B32" s="72">
        <v>75108</v>
      </c>
      <c r="C32" s="62" t="s">
        <v>165</v>
      </c>
      <c r="D32" s="65">
        <v>10159</v>
      </c>
      <c r="E32" s="64">
        <v>10130.27</v>
      </c>
      <c r="F32" s="12">
        <f t="shared" si="0"/>
        <v>0.9971719657446599</v>
      </c>
      <c r="G32" s="64">
        <v>5410.27</v>
      </c>
      <c r="H32" s="64">
        <v>2444.14</v>
      </c>
      <c r="I32" s="107">
        <v>2966.13</v>
      </c>
      <c r="J32" s="107"/>
      <c r="K32" s="107">
        <v>4720</v>
      </c>
      <c r="L32" s="109"/>
      <c r="M32" s="109"/>
      <c r="N32" s="109"/>
    </row>
    <row r="33" spans="1:14" s="2" customFormat="1" ht="76.5">
      <c r="A33" s="73">
        <v>751</v>
      </c>
      <c r="B33" s="73"/>
      <c r="C33" s="67" t="s">
        <v>109</v>
      </c>
      <c r="D33" s="22">
        <f>SUM(D31:D32)</f>
        <v>11194</v>
      </c>
      <c r="E33" s="22">
        <f>SUM(E31:E32)</f>
        <v>11164.33</v>
      </c>
      <c r="F33" s="19">
        <f t="shared" si="0"/>
        <v>0.9973494729319278</v>
      </c>
      <c r="G33" s="109">
        <f>SUM(G31:G32)</f>
        <v>6444.33</v>
      </c>
      <c r="H33" s="109">
        <f>SUM(H31:H32)</f>
        <v>3478.2</v>
      </c>
      <c r="I33" s="109">
        <f>SUM(I32)</f>
        <v>2966.13</v>
      </c>
      <c r="J33" s="109">
        <f>SUM(J31)</f>
        <v>0</v>
      </c>
      <c r="K33" s="109">
        <f>SUM(K32)</f>
        <v>4720</v>
      </c>
      <c r="L33" s="109">
        <f>SUM(L31)</f>
        <v>0</v>
      </c>
      <c r="M33" s="109">
        <f>SUM(M31)</f>
        <v>0</v>
      </c>
      <c r="N33" s="109">
        <f>SUM(N31)</f>
        <v>0</v>
      </c>
    </row>
    <row r="34" spans="1:14" ht="25.5">
      <c r="A34" s="72"/>
      <c r="B34" s="72">
        <v>75412</v>
      </c>
      <c r="C34" s="62" t="s">
        <v>111</v>
      </c>
      <c r="D34" s="65">
        <v>103900</v>
      </c>
      <c r="E34" s="13">
        <v>101356.26</v>
      </c>
      <c r="F34" s="12">
        <f t="shared" si="0"/>
        <v>0.9755174205967275</v>
      </c>
      <c r="G34" s="64">
        <v>77958.71</v>
      </c>
      <c r="H34" s="64">
        <v>19471.38</v>
      </c>
      <c r="I34" s="64">
        <v>58487.33</v>
      </c>
      <c r="J34" s="64"/>
      <c r="K34" s="64">
        <v>23397.55</v>
      </c>
      <c r="L34" s="64"/>
      <c r="M34" s="64"/>
      <c r="N34" s="64"/>
    </row>
    <row r="35" spans="1:14" ht="12.75">
      <c r="A35" s="72"/>
      <c r="B35" s="72">
        <v>75414</v>
      </c>
      <c r="C35" s="62" t="s">
        <v>112</v>
      </c>
      <c r="D35" s="65">
        <v>2500</v>
      </c>
      <c r="E35" s="13">
        <v>1472.73</v>
      </c>
      <c r="F35" s="12">
        <f t="shared" si="0"/>
        <v>0.5890920000000001</v>
      </c>
      <c r="G35" s="13">
        <v>1472.73</v>
      </c>
      <c r="H35" s="71"/>
      <c r="I35" s="13">
        <v>1472.73</v>
      </c>
      <c r="J35" s="71"/>
      <c r="K35" s="71"/>
      <c r="L35" s="71"/>
      <c r="M35" s="71"/>
      <c r="N35" s="71"/>
    </row>
    <row r="36" spans="1:14" ht="25.5">
      <c r="A36" s="72"/>
      <c r="B36" s="72">
        <v>75421</v>
      </c>
      <c r="C36" s="62" t="s">
        <v>113</v>
      </c>
      <c r="D36" s="65">
        <v>4500</v>
      </c>
      <c r="E36" s="13">
        <v>1524.43</v>
      </c>
      <c r="F36" s="12">
        <f t="shared" si="0"/>
        <v>0.33876222222222224</v>
      </c>
      <c r="G36" s="13">
        <v>1524.43</v>
      </c>
      <c r="H36" s="64"/>
      <c r="I36" s="13">
        <v>1524.43</v>
      </c>
      <c r="J36" s="64"/>
      <c r="K36" s="64"/>
      <c r="L36" s="64"/>
      <c r="M36" s="64"/>
      <c r="N36" s="64"/>
    </row>
    <row r="37" spans="1:14" s="2" customFormat="1" ht="51">
      <c r="A37" s="73">
        <v>754</v>
      </c>
      <c r="B37" s="73"/>
      <c r="C37" s="67" t="s">
        <v>114</v>
      </c>
      <c r="D37" s="22">
        <f>SUM(D34:D36)</f>
        <v>110900</v>
      </c>
      <c r="E37" s="22">
        <f>SUM(E34:E36)</f>
        <v>104353.41999999998</v>
      </c>
      <c r="F37" s="19">
        <f t="shared" si="0"/>
        <v>0.9409686203787194</v>
      </c>
      <c r="G37" s="71">
        <f aca="true" t="shared" si="6" ref="G37:N37">SUM(G34:G36)</f>
        <v>80955.87</v>
      </c>
      <c r="H37" s="71">
        <f t="shared" si="6"/>
        <v>19471.38</v>
      </c>
      <c r="I37" s="71">
        <f t="shared" si="6"/>
        <v>61484.490000000005</v>
      </c>
      <c r="J37" s="71">
        <f t="shared" si="6"/>
        <v>0</v>
      </c>
      <c r="K37" s="71">
        <f t="shared" si="6"/>
        <v>23397.55</v>
      </c>
      <c r="L37" s="71">
        <f t="shared" si="6"/>
        <v>0</v>
      </c>
      <c r="M37" s="71">
        <f t="shared" si="6"/>
        <v>0</v>
      </c>
      <c r="N37" s="71">
        <f t="shared" si="6"/>
        <v>0</v>
      </c>
    </row>
    <row r="38" spans="1:14" ht="63.75">
      <c r="A38" s="72"/>
      <c r="B38" s="72">
        <v>75647</v>
      </c>
      <c r="C38" s="74" t="s">
        <v>115</v>
      </c>
      <c r="D38" s="65">
        <v>83250</v>
      </c>
      <c r="E38" s="64">
        <v>82064.23</v>
      </c>
      <c r="F38" s="12">
        <f t="shared" si="0"/>
        <v>0.9857565165165164</v>
      </c>
      <c r="G38" s="64">
        <v>82064.23</v>
      </c>
      <c r="H38" s="64">
        <v>69331.98</v>
      </c>
      <c r="I38" s="64">
        <v>12732.25</v>
      </c>
      <c r="J38" s="71"/>
      <c r="K38" s="71"/>
      <c r="L38" s="71"/>
      <c r="M38" s="71"/>
      <c r="N38" s="71"/>
    </row>
    <row r="39" spans="1:14" s="2" customFormat="1" ht="114.75">
      <c r="A39" s="73">
        <v>756</v>
      </c>
      <c r="B39" s="73"/>
      <c r="C39" s="67" t="s">
        <v>116</v>
      </c>
      <c r="D39" s="22">
        <f>SUM(D38)</f>
        <v>83250</v>
      </c>
      <c r="E39" s="71">
        <f>SUM(E38)</f>
        <v>82064.23</v>
      </c>
      <c r="F39" s="19">
        <f t="shared" si="0"/>
        <v>0.9857565165165164</v>
      </c>
      <c r="G39" s="71">
        <f aca="true" t="shared" si="7" ref="G39:N39">SUM(G38)</f>
        <v>82064.23</v>
      </c>
      <c r="H39" s="71">
        <f t="shared" si="7"/>
        <v>69331.98</v>
      </c>
      <c r="I39" s="71">
        <f t="shared" si="7"/>
        <v>12732.25</v>
      </c>
      <c r="J39" s="71">
        <f t="shared" si="7"/>
        <v>0</v>
      </c>
      <c r="K39" s="71">
        <f t="shared" si="7"/>
        <v>0</v>
      </c>
      <c r="L39" s="71">
        <f t="shared" si="7"/>
        <v>0</v>
      </c>
      <c r="M39" s="71">
        <f t="shared" si="7"/>
        <v>0</v>
      </c>
      <c r="N39" s="71">
        <f t="shared" si="7"/>
        <v>0</v>
      </c>
    </row>
    <row r="40" spans="1:14" ht="76.5">
      <c r="A40" s="72"/>
      <c r="B40" s="72">
        <v>75702</v>
      </c>
      <c r="C40" s="62" t="s">
        <v>117</v>
      </c>
      <c r="D40" s="65">
        <v>167646.42</v>
      </c>
      <c r="E40" s="64">
        <v>167629.52</v>
      </c>
      <c r="F40" s="12">
        <f t="shared" si="0"/>
        <v>0.9998991925983267</v>
      </c>
      <c r="G40" s="64"/>
      <c r="H40" s="64"/>
      <c r="I40" s="64"/>
      <c r="J40" s="64"/>
      <c r="K40" s="64"/>
      <c r="L40" s="64"/>
      <c r="M40" s="64"/>
      <c r="N40" s="64">
        <v>167629.52</v>
      </c>
    </row>
    <row r="41" spans="1:14" s="2" customFormat="1" ht="25.5">
      <c r="A41" s="73">
        <v>757</v>
      </c>
      <c r="B41" s="73"/>
      <c r="C41" s="67" t="s">
        <v>118</v>
      </c>
      <c r="D41" s="22">
        <f>SUM(D40)</f>
        <v>167646.42</v>
      </c>
      <c r="E41" s="71">
        <f>SUM(E40)</f>
        <v>167629.52</v>
      </c>
      <c r="F41" s="19">
        <f t="shared" si="0"/>
        <v>0.9998991925983267</v>
      </c>
      <c r="G41" s="71"/>
      <c r="H41" s="71"/>
      <c r="I41" s="71"/>
      <c r="J41" s="71"/>
      <c r="K41" s="71"/>
      <c r="L41" s="71"/>
      <c r="M41" s="71"/>
      <c r="N41" s="71">
        <f>SUM(N40)</f>
        <v>167629.52</v>
      </c>
    </row>
    <row r="42" spans="1:14" ht="25.5">
      <c r="A42" s="72"/>
      <c r="B42" s="72">
        <v>75818</v>
      </c>
      <c r="C42" s="62" t="s">
        <v>119</v>
      </c>
      <c r="D42" s="65">
        <v>26000</v>
      </c>
      <c r="E42" s="13">
        <v>0</v>
      </c>
      <c r="F42" s="12">
        <f t="shared" si="0"/>
        <v>0</v>
      </c>
      <c r="G42" s="107">
        <v>0</v>
      </c>
      <c r="H42" s="107"/>
      <c r="I42" s="107"/>
      <c r="J42" s="107"/>
      <c r="K42" s="107"/>
      <c r="L42" s="64"/>
      <c r="M42" s="64"/>
      <c r="N42" s="64"/>
    </row>
    <row r="43" spans="1:14" s="2" customFormat="1" ht="12.75">
      <c r="A43" s="73">
        <v>758</v>
      </c>
      <c r="B43" s="73"/>
      <c r="C43" s="67" t="s">
        <v>64</v>
      </c>
      <c r="D43" s="22">
        <f>SUM(D42)</f>
        <v>26000</v>
      </c>
      <c r="E43" s="22">
        <v>0</v>
      </c>
      <c r="F43" s="19">
        <f t="shared" si="0"/>
        <v>0</v>
      </c>
      <c r="G43" s="109">
        <v>0</v>
      </c>
      <c r="H43" s="109"/>
      <c r="I43" s="109"/>
      <c r="J43" s="109"/>
      <c r="K43" s="109"/>
      <c r="L43" s="71"/>
      <c r="M43" s="71"/>
      <c r="N43" s="71"/>
    </row>
    <row r="44" spans="1:14" ht="12.75">
      <c r="A44" s="111"/>
      <c r="B44" s="111">
        <v>80101</v>
      </c>
      <c r="C44" s="74" t="s">
        <v>120</v>
      </c>
      <c r="D44" s="65">
        <v>3903586</v>
      </c>
      <c r="E44" s="65">
        <v>3870074.75</v>
      </c>
      <c r="F44" s="112">
        <f t="shared" si="0"/>
        <v>0.9914152653483234</v>
      </c>
      <c r="G44" s="64">
        <f>E44-K44</f>
        <v>3676767.22</v>
      </c>
      <c r="H44" s="64">
        <v>3109318.95</v>
      </c>
      <c r="I44" s="64">
        <f>G44-H44</f>
        <v>567448.27</v>
      </c>
      <c r="J44" s="64"/>
      <c r="K44" s="64">
        <v>193307.53</v>
      </c>
      <c r="L44" s="64"/>
      <c r="M44" s="64"/>
      <c r="N44" s="64"/>
    </row>
    <row r="45" spans="1:14" ht="51">
      <c r="A45" s="111"/>
      <c r="B45" s="111">
        <v>80103</v>
      </c>
      <c r="C45" s="74" t="s">
        <v>121</v>
      </c>
      <c r="D45" s="65">
        <v>397770</v>
      </c>
      <c r="E45" s="78">
        <v>384784.32</v>
      </c>
      <c r="F45" s="112">
        <f t="shared" si="0"/>
        <v>0.96735379742062</v>
      </c>
      <c r="G45" s="64">
        <f>E45-K45</f>
        <v>360294.22000000003</v>
      </c>
      <c r="H45" s="64">
        <v>314797.31</v>
      </c>
      <c r="I45" s="64">
        <f>G45-H45</f>
        <v>45496.91000000003</v>
      </c>
      <c r="J45" s="64"/>
      <c r="K45" s="64">
        <v>24490.1</v>
      </c>
      <c r="L45" s="64"/>
      <c r="M45" s="64"/>
      <c r="N45" s="64"/>
    </row>
    <row r="46" spans="1:14" ht="12.75">
      <c r="A46" s="111"/>
      <c r="B46" s="111">
        <v>80104</v>
      </c>
      <c r="C46" s="74" t="s">
        <v>122</v>
      </c>
      <c r="D46" s="65">
        <v>195690</v>
      </c>
      <c r="E46" s="65">
        <v>190961.18</v>
      </c>
      <c r="F46" s="112">
        <f t="shared" si="0"/>
        <v>0.9758351474270529</v>
      </c>
      <c r="G46" s="64">
        <f>E46-K46</f>
        <v>182195.91999999998</v>
      </c>
      <c r="H46" s="64">
        <v>141685.06</v>
      </c>
      <c r="I46" s="64">
        <f>G46-H46</f>
        <v>40510.859999999986</v>
      </c>
      <c r="J46" s="71"/>
      <c r="K46" s="64">
        <v>8765.26</v>
      </c>
      <c r="L46" s="64"/>
      <c r="M46" s="64"/>
      <c r="N46" s="64"/>
    </row>
    <row r="47" spans="1:14" ht="12.75">
      <c r="A47" s="111"/>
      <c r="B47" s="111">
        <v>80110</v>
      </c>
      <c r="C47" s="74" t="s">
        <v>123</v>
      </c>
      <c r="D47" s="65">
        <v>1778975</v>
      </c>
      <c r="E47" s="65">
        <v>1753973.39</v>
      </c>
      <c r="F47" s="112">
        <f t="shared" si="0"/>
        <v>0.9859460588260093</v>
      </c>
      <c r="G47" s="64">
        <f>E47-K47</f>
        <v>1670979.5399999998</v>
      </c>
      <c r="H47" s="64">
        <v>1431787.49</v>
      </c>
      <c r="I47" s="64">
        <f>G47-H47</f>
        <v>239192.0499999998</v>
      </c>
      <c r="J47" s="107"/>
      <c r="K47" s="107">
        <v>82993.85</v>
      </c>
      <c r="L47" s="64"/>
      <c r="M47" s="64"/>
      <c r="N47" s="64"/>
    </row>
    <row r="48" spans="1:14" ht="25.5">
      <c r="A48" s="111"/>
      <c r="B48" s="111">
        <v>80113</v>
      </c>
      <c r="C48" s="74" t="s">
        <v>124</v>
      </c>
      <c r="D48" s="65">
        <v>416749</v>
      </c>
      <c r="E48" s="65">
        <v>410472.01</v>
      </c>
      <c r="F48" s="112">
        <f t="shared" si="0"/>
        <v>0.9849382002116382</v>
      </c>
      <c r="G48" s="64">
        <v>410086.76</v>
      </c>
      <c r="H48" s="64">
        <v>106204.8</v>
      </c>
      <c r="I48" s="64">
        <f>G48-H48</f>
        <v>303881.96</v>
      </c>
      <c r="J48" s="107"/>
      <c r="K48">
        <v>385.25</v>
      </c>
      <c r="L48" s="64"/>
      <c r="M48" s="64"/>
      <c r="N48" s="64"/>
    </row>
    <row r="49" spans="1:14" ht="51">
      <c r="A49" s="111"/>
      <c r="B49" s="111">
        <v>80114</v>
      </c>
      <c r="C49" s="74" t="s">
        <v>125</v>
      </c>
      <c r="D49" s="65">
        <v>212498</v>
      </c>
      <c r="E49" s="65">
        <v>207343.01</v>
      </c>
      <c r="F49" s="112">
        <f t="shared" si="0"/>
        <v>0.9757409952093667</v>
      </c>
      <c r="G49" s="64">
        <v>206716.37</v>
      </c>
      <c r="H49" s="64">
        <v>183492.94</v>
      </c>
      <c r="I49" s="64">
        <v>23223.43</v>
      </c>
      <c r="J49" s="107"/>
      <c r="K49">
        <v>626.64</v>
      </c>
      <c r="L49" s="64"/>
      <c r="M49" s="64"/>
      <c r="N49" s="64"/>
    </row>
    <row r="50" spans="1:14" ht="38.25">
      <c r="A50" s="111"/>
      <c r="B50" s="111">
        <v>80146</v>
      </c>
      <c r="C50" s="74" t="s">
        <v>126</v>
      </c>
      <c r="D50" s="65">
        <v>12600</v>
      </c>
      <c r="E50" s="78">
        <v>11165.24</v>
      </c>
      <c r="F50" s="112">
        <f t="shared" si="0"/>
        <v>0.8861301587301588</v>
      </c>
      <c r="G50" s="64">
        <f>E50-K50</f>
        <v>11165.24</v>
      </c>
      <c r="H50" s="64"/>
      <c r="I50" s="64">
        <f>G50-H50</f>
        <v>11165.24</v>
      </c>
      <c r="J50" s="107"/>
      <c r="K50" s="107"/>
      <c r="L50" s="107"/>
      <c r="M50" s="107"/>
      <c r="N50" s="107"/>
    </row>
    <row r="51" spans="1:14" ht="25.5">
      <c r="A51" s="111"/>
      <c r="B51" s="111">
        <v>80148</v>
      </c>
      <c r="C51" s="74" t="s">
        <v>166</v>
      </c>
      <c r="D51" s="65">
        <v>289827</v>
      </c>
      <c r="E51" s="65">
        <v>277494.92</v>
      </c>
      <c r="F51" s="112">
        <f t="shared" si="0"/>
        <v>0.9574502030521655</v>
      </c>
      <c r="G51" s="64">
        <f>E51-K51</f>
        <v>275549.26999999996</v>
      </c>
      <c r="H51" s="64">
        <v>177246.02</v>
      </c>
      <c r="I51" s="64">
        <f>G51-H51</f>
        <v>98303.24999999997</v>
      </c>
      <c r="J51" s="110"/>
      <c r="K51" s="108">
        <v>1945.65</v>
      </c>
      <c r="L51" s="107"/>
      <c r="M51" s="107"/>
      <c r="N51" s="107"/>
    </row>
    <row r="52" spans="1:14" ht="25.5">
      <c r="A52" s="70">
        <v>801</v>
      </c>
      <c r="B52" s="111"/>
      <c r="C52" s="96" t="s">
        <v>65</v>
      </c>
      <c r="D52" s="22">
        <f>SUM(D44:D51)</f>
        <v>7207695</v>
      </c>
      <c r="E52" s="22">
        <f>SUM(E44:E51)</f>
        <v>7106268.819999999</v>
      </c>
      <c r="F52" s="113">
        <f t="shared" si="0"/>
        <v>0.9859280699308169</v>
      </c>
      <c r="G52" s="71">
        <f>E52-K52</f>
        <v>6793754.539999999</v>
      </c>
      <c r="H52" s="71">
        <f>SUM(H44:H51)</f>
        <v>5464532.57</v>
      </c>
      <c r="I52" s="71">
        <f>G52-H52</f>
        <v>1329221.9699999988</v>
      </c>
      <c r="J52" s="71">
        <f>SUM(J44:J51)</f>
        <v>0</v>
      </c>
      <c r="K52" s="71">
        <f>SUM(K44:K51)</f>
        <v>312514.28</v>
      </c>
      <c r="L52" s="71">
        <f>SUM(L44:L51)</f>
        <v>0</v>
      </c>
      <c r="M52" s="71">
        <f>SUM(M44:M51)</f>
        <v>0</v>
      </c>
      <c r="N52" s="71">
        <f>SUM(N44:N51)</f>
        <v>0</v>
      </c>
    </row>
    <row r="53" spans="1:14" ht="25.5">
      <c r="A53" s="81"/>
      <c r="B53" s="82">
        <v>85153</v>
      </c>
      <c r="C53" s="77" t="s">
        <v>128</v>
      </c>
      <c r="D53" s="65">
        <v>6000</v>
      </c>
      <c r="E53" s="64">
        <v>5145.56</v>
      </c>
      <c r="F53" s="114">
        <v>0</v>
      </c>
      <c r="G53" s="64">
        <v>5145.56</v>
      </c>
      <c r="H53" s="107"/>
      <c r="I53" s="64">
        <v>5145.56</v>
      </c>
      <c r="J53" s="64"/>
      <c r="K53" s="64"/>
      <c r="L53" s="64"/>
      <c r="M53" s="64"/>
      <c r="N53" s="64"/>
    </row>
    <row r="54" spans="1:14" ht="25.5">
      <c r="A54" s="81"/>
      <c r="B54" s="82">
        <v>85154</v>
      </c>
      <c r="C54" s="77" t="s">
        <v>129</v>
      </c>
      <c r="D54" s="65">
        <v>47890</v>
      </c>
      <c r="E54" s="64">
        <v>38397.49</v>
      </c>
      <c r="F54" s="12">
        <v>0.3059</v>
      </c>
      <c r="G54" s="64">
        <v>38397.49</v>
      </c>
      <c r="H54" s="108">
        <v>17200</v>
      </c>
      <c r="I54" s="108">
        <v>21197.49</v>
      </c>
      <c r="J54" s="64"/>
      <c r="K54" s="64"/>
      <c r="L54" s="64"/>
      <c r="M54" s="64"/>
      <c r="N54" s="64"/>
    </row>
    <row r="55" spans="1:14" s="2" customFormat="1" ht="25.5">
      <c r="A55" s="84">
        <v>851</v>
      </c>
      <c r="B55" s="85"/>
      <c r="C55" s="86" t="s">
        <v>130</v>
      </c>
      <c r="D55" s="22">
        <f>SUM(D53:D54)</f>
        <v>53890</v>
      </c>
      <c r="E55" s="22">
        <f>SUM(E53:E54)</f>
        <v>43543.049999999996</v>
      </c>
      <c r="F55" s="19">
        <f aca="true" t="shared" si="8" ref="F55:F64">E55/D55</f>
        <v>0.8079987010577101</v>
      </c>
      <c r="G55" s="109">
        <f aca="true" t="shared" si="9" ref="G55:N55">SUM(G53:G54)</f>
        <v>43543.049999999996</v>
      </c>
      <c r="H55" s="109">
        <f t="shared" si="9"/>
        <v>17200</v>
      </c>
      <c r="I55" s="109">
        <f t="shared" si="9"/>
        <v>26343.050000000003</v>
      </c>
      <c r="J55" s="109">
        <f t="shared" si="9"/>
        <v>0</v>
      </c>
      <c r="K55" s="109">
        <f t="shared" si="9"/>
        <v>0</v>
      </c>
      <c r="L55" s="109">
        <f t="shared" si="9"/>
        <v>0</v>
      </c>
      <c r="M55" s="109">
        <f t="shared" si="9"/>
        <v>0</v>
      </c>
      <c r="N55" s="109">
        <f t="shared" si="9"/>
        <v>0</v>
      </c>
    </row>
    <row r="56" spans="1:14" ht="25.5">
      <c r="A56" s="81"/>
      <c r="B56" s="61" t="s">
        <v>131</v>
      </c>
      <c r="C56" s="88" t="s">
        <v>132</v>
      </c>
      <c r="D56" s="65">
        <v>45900</v>
      </c>
      <c r="E56" s="64">
        <v>45853.33</v>
      </c>
      <c r="F56" s="12">
        <f t="shared" si="8"/>
        <v>0.9989832244008715</v>
      </c>
      <c r="G56" s="64">
        <v>45853.33</v>
      </c>
      <c r="H56" s="108"/>
      <c r="I56" s="64">
        <v>45853.33</v>
      </c>
      <c r="J56" s="108"/>
      <c r="K56" s="107"/>
      <c r="L56" s="107"/>
      <c r="M56" s="107"/>
      <c r="N56" s="107"/>
    </row>
    <row r="57" spans="1:14" ht="89.25">
      <c r="A57" s="111"/>
      <c r="B57" s="61" t="s">
        <v>133</v>
      </c>
      <c r="C57" s="88" t="s">
        <v>134</v>
      </c>
      <c r="D57" s="13">
        <v>2049000</v>
      </c>
      <c r="E57" s="64">
        <v>2037883.9</v>
      </c>
      <c r="F57" s="115">
        <f t="shared" si="8"/>
        <v>0.9945748657881893</v>
      </c>
      <c r="G57" s="107">
        <v>85811.42</v>
      </c>
      <c r="H57" s="107">
        <v>76914.85</v>
      </c>
      <c r="I57" s="107">
        <v>8896.57</v>
      </c>
      <c r="J57" s="107"/>
      <c r="K57" s="107">
        <v>1952072.48</v>
      </c>
      <c r="L57" s="107"/>
      <c r="M57" s="107"/>
      <c r="N57" s="107"/>
    </row>
    <row r="58" spans="1:14" ht="127.5">
      <c r="A58" s="81"/>
      <c r="B58" s="69">
        <v>85213</v>
      </c>
      <c r="C58" s="88" t="s">
        <v>135</v>
      </c>
      <c r="D58" s="13">
        <v>9405</v>
      </c>
      <c r="E58" s="64">
        <v>9281.09</v>
      </c>
      <c r="F58" s="115">
        <f t="shared" si="8"/>
        <v>0.9868250930356194</v>
      </c>
      <c r="G58" s="64">
        <v>9281.09</v>
      </c>
      <c r="H58" s="107"/>
      <c r="I58" s="64">
        <v>9281.09</v>
      </c>
      <c r="J58" s="107"/>
      <c r="K58" s="107"/>
      <c r="L58" s="107"/>
      <c r="M58" s="107"/>
      <c r="N58" s="107"/>
    </row>
    <row r="59" spans="1:14" ht="51">
      <c r="A59" s="81"/>
      <c r="B59" s="69">
        <v>85214</v>
      </c>
      <c r="C59" s="88" t="s">
        <v>136</v>
      </c>
      <c r="D59" s="13">
        <v>36501</v>
      </c>
      <c r="E59" s="64">
        <v>33777.9</v>
      </c>
      <c r="F59" s="115">
        <f t="shared" si="8"/>
        <v>0.9253965644776856</v>
      </c>
      <c r="G59" s="107"/>
      <c r="H59" s="107"/>
      <c r="I59" s="107"/>
      <c r="J59" s="107"/>
      <c r="K59" s="64">
        <v>33777.9</v>
      </c>
      <c r="L59" s="107"/>
      <c r="M59" s="107"/>
      <c r="N59" s="107"/>
    </row>
    <row r="60" spans="1:14" ht="25.5">
      <c r="A60" s="81"/>
      <c r="B60" s="69">
        <v>85215</v>
      </c>
      <c r="C60" s="88" t="s">
        <v>137</v>
      </c>
      <c r="D60" s="13">
        <v>12168</v>
      </c>
      <c r="E60" s="64">
        <v>11862.55</v>
      </c>
      <c r="F60" s="115">
        <f t="shared" si="8"/>
        <v>0.9748972715318869</v>
      </c>
      <c r="G60" s="107"/>
      <c r="H60" s="107"/>
      <c r="I60" s="107"/>
      <c r="J60" s="107"/>
      <c r="K60" s="64">
        <v>11862.55</v>
      </c>
      <c r="L60" s="107"/>
      <c r="M60" s="107"/>
      <c r="N60" s="107"/>
    </row>
    <row r="61" spans="1:14" ht="12.75">
      <c r="A61" s="81"/>
      <c r="B61" s="69">
        <v>85216</v>
      </c>
      <c r="C61" s="88" t="s">
        <v>138</v>
      </c>
      <c r="D61" s="13">
        <v>82624</v>
      </c>
      <c r="E61" s="64">
        <v>80614.34</v>
      </c>
      <c r="F61" s="115">
        <f t="shared" si="8"/>
        <v>0.9756770429899303</v>
      </c>
      <c r="G61" s="107"/>
      <c r="H61" s="107"/>
      <c r="I61" s="107"/>
      <c r="J61" s="107"/>
      <c r="K61" s="64">
        <v>80614.34</v>
      </c>
      <c r="L61" s="107"/>
      <c r="M61" s="107"/>
      <c r="N61" s="110"/>
    </row>
    <row r="62" spans="1:14" ht="25.5">
      <c r="A62" s="81"/>
      <c r="B62" s="69">
        <v>85219</v>
      </c>
      <c r="C62" s="88" t="s">
        <v>139</v>
      </c>
      <c r="D62" s="13">
        <v>292875</v>
      </c>
      <c r="E62" s="64">
        <v>291891.22</v>
      </c>
      <c r="F62" s="115">
        <f t="shared" si="8"/>
        <v>0.9966409560392658</v>
      </c>
      <c r="G62" s="107">
        <v>287232.72</v>
      </c>
      <c r="H62" s="107">
        <v>266633.9</v>
      </c>
      <c r="I62" s="107">
        <v>20598.82</v>
      </c>
      <c r="J62" s="107"/>
      <c r="K62" s="107">
        <v>4658.5</v>
      </c>
      <c r="L62" s="107"/>
      <c r="M62" s="107"/>
      <c r="N62" s="107"/>
    </row>
    <row r="63" spans="1:14" ht="38.25">
      <c r="A63" s="81"/>
      <c r="B63" s="69">
        <v>85228</v>
      </c>
      <c r="C63" s="88" t="s">
        <v>140</v>
      </c>
      <c r="D63" s="13">
        <v>24801</v>
      </c>
      <c r="E63" s="64">
        <v>24725.34</v>
      </c>
      <c r="F63" s="115">
        <f t="shared" si="8"/>
        <v>0.9969493165598161</v>
      </c>
      <c r="G63" s="108">
        <v>24496.75</v>
      </c>
      <c r="H63" s="108">
        <v>23767.75</v>
      </c>
      <c r="I63" s="108">
        <v>729</v>
      </c>
      <c r="J63" s="107"/>
      <c r="K63" s="107">
        <v>228.59</v>
      </c>
      <c r="L63" s="107"/>
      <c r="M63" s="107"/>
      <c r="N63" s="107"/>
    </row>
    <row r="64" spans="1:14" ht="25.5">
      <c r="A64" s="81"/>
      <c r="B64" s="69">
        <v>85278</v>
      </c>
      <c r="C64" s="88" t="s">
        <v>167</v>
      </c>
      <c r="D64" s="13">
        <v>130000</v>
      </c>
      <c r="E64" s="116">
        <v>130000</v>
      </c>
      <c r="F64" s="115">
        <f t="shared" si="8"/>
        <v>1</v>
      </c>
      <c r="G64" s="108"/>
      <c r="H64" s="108"/>
      <c r="I64" s="108"/>
      <c r="J64" s="107"/>
      <c r="K64" s="116">
        <v>130000</v>
      </c>
      <c r="L64" s="107"/>
      <c r="M64" s="107"/>
      <c r="N64" s="107"/>
    </row>
    <row r="65" spans="1:14" ht="25.5">
      <c r="A65" s="81"/>
      <c r="B65" s="69">
        <v>85295</v>
      </c>
      <c r="C65" s="88" t="s">
        <v>141</v>
      </c>
      <c r="D65" s="13">
        <v>153000</v>
      </c>
      <c r="E65" s="64">
        <v>152976.59</v>
      </c>
      <c r="F65" s="115">
        <v>0.6585</v>
      </c>
      <c r="G65" s="107"/>
      <c r="H65" s="107"/>
      <c r="I65" s="107"/>
      <c r="J65" s="107"/>
      <c r="K65" s="64">
        <v>152976.59</v>
      </c>
      <c r="L65" s="107"/>
      <c r="M65" s="107"/>
      <c r="N65" s="107"/>
    </row>
    <row r="66" spans="1:14" s="2" customFormat="1" ht="12.75">
      <c r="A66" s="84">
        <v>852</v>
      </c>
      <c r="B66" s="85"/>
      <c r="C66" s="94" t="s">
        <v>68</v>
      </c>
      <c r="D66" s="22">
        <f>SUM(D56:D65)</f>
        <v>2836274</v>
      </c>
      <c r="E66" s="22">
        <f>SUM(E56:E65)</f>
        <v>2818866.26</v>
      </c>
      <c r="F66" s="19">
        <f aca="true" t="shared" si="10" ref="F66:F83">E66/D66</f>
        <v>0.9938624618072865</v>
      </c>
      <c r="G66" s="109">
        <f aca="true" t="shared" si="11" ref="G66:N66">SUM(G56:G65)</f>
        <v>452675.30999999994</v>
      </c>
      <c r="H66" s="109">
        <f t="shared" si="11"/>
        <v>367316.5</v>
      </c>
      <c r="I66" s="109">
        <f t="shared" si="11"/>
        <v>85358.81</v>
      </c>
      <c r="J66" s="109">
        <f t="shared" si="11"/>
        <v>0</v>
      </c>
      <c r="K66" s="109">
        <f t="shared" si="11"/>
        <v>2366190.95</v>
      </c>
      <c r="L66" s="109">
        <f t="shared" si="11"/>
        <v>0</v>
      </c>
      <c r="M66" s="109">
        <f t="shared" si="11"/>
        <v>0</v>
      </c>
      <c r="N66" s="109">
        <f t="shared" si="11"/>
        <v>0</v>
      </c>
    </row>
    <row r="67" spans="1:14" ht="12.75">
      <c r="A67" s="111"/>
      <c r="B67" s="111">
        <v>85401</v>
      </c>
      <c r="C67" s="74" t="s">
        <v>142</v>
      </c>
      <c r="D67" s="65">
        <v>140755</v>
      </c>
      <c r="E67" s="65">
        <v>136338.33</v>
      </c>
      <c r="F67" s="112">
        <f t="shared" si="10"/>
        <v>0.9686215764981705</v>
      </c>
      <c r="G67" s="107">
        <v>129571.28</v>
      </c>
      <c r="H67" s="107">
        <v>120266.13</v>
      </c>
      <c r="I67" s="64">
        <f>G67-H67</f>
        <v>9305.149999999994</v>
      </c>
      <c r="J67" s="107"/>
      <c r="K67" s="107">
        <v>6767.05</v>
      </c>
      <c r="L67" s="107"/>
      <c r="M67" s="107"/>
      <c r="N67" s="107"/>
    </row>
    <row r="68" spans="1:14" ht="25.5">
      <c r="A68" s="111"/>
      <c r="B68" s="111">
        <v>85415</v>
      </c>
      <c r="C68" s="74" t="s">
        <v>143</v>
      </c>
      <c r="D68" s="65">
        <v>66546</v>
      </c>
      <c r="E68" s="65">
        <v>66126.65</v>
      </c>
      <c r="F68" s="112">
        <f t="shared" si="10"/>
        <v>0.9936983440026447</v>
      </c>
      <c r="G68" s="107"/>
      <c r="H68" s="107"/>
      <c r="I68" s="64"/>
      <c r="J68" s="107"/>
      <c r="K68" s="65">
        <v>66126.65</v>
      </c>
      <c r="L68" s="107"/>
      <c r="M68" s="107"/>
      <c r="N68" s="107"/>
    </row>
    <row r="69" spans="1:14" s="2" customFormat="1" ht="25.5">
      <c r="A69" s="70">
        <v>854</v>
      </c>
      <c r="B69" s="70"/>
      <c r="C69" s="96" t="s">
        <v>69</v>
      </c>
      <c r="D69" s="22">
        <f>SUM(D67:D68)</f>
        <v>207301</v>
      </c>
      <c r="E69" s="71">
        <f>SUM(E67:E68)</f>
        <v>202464.97999999998</v>
      </c>
      <c r="F69" s="113">
        <f t="shared" si="10"/>
        <v>0.9766715066497508</v>
      </c>
      <c r="G69" s="109">
        <f>E69-K69</f>
        <v>129571.27999999998</v>
      </c>
      <c r="H69" s="109">
        <f>SUM(H67:H68)</f>
        <v>120266.13</v>
      </c>
      <c r="I69" s="71">
        <f>G69-H69</f>
        <v>9305.14999999998</v>
      </c>
      <c r="J69" s="109">
        <f>SUM(J67:J68)</f>
        <v>0</v>
      </c>
      <c r="K69" s="109">
        <f>SUM(K67:K68)</f>
        <v>72893.7</v>
      </c>
      <c r="L69" s="109">
        <f>SUM(L67:L68)</f>
        <v>0</v>
      </c>
      <c r="M69" s="109">
        <f>SUM(M67:M68)</f>
        <v>0</v>
      </c>
      <c r="N69" s="109">
        <f>SUM(N67:N68)</f>
        <v>0</v>
      </c>
    </row>
    <row r="70" spans="1:14" ht="38.25">
      <c r="A70" s="72"/>
      <c r="B70" s="72">
        <v>90001</v>
      </c>
      <c r="C70" s="62" t="s">
        <v>144</v>
      </c>
      <c r="D70" s="65">
        <v>100000</v>
      </c>
      <c r="E70" s="64">
        <v>85799.93</v>
      </c>
      <c r="F70" s="12">
        <f t="shared" si="10"/>
        <v>0.8579992999999999</v>
      </c>
      <c r="G70" s="64">
        <v>85102.43</v>
      </c>
      <c r="H70" s="108">
        <v>47066.01</v>
      </c>
      <c r="I70" s="117">
        <v>38036.42</v>
      </c>
      <c r="J70" s="117"/>
      <c r="K70" s="117">
        <v>697.5</v>
      </c>
      <c r="L70" s="117"/>
      <c r="M70" s="117"/>
      <c r="N70" s="117"/>
    </row>
    <row r="71" spans="1:14" ht="25.5">
      <c r="A71" s="72"/>
      <c r="B71" s="72">
        <v>90002</v>
      </c>
      <c r="C71" s="62" t="s">
        <v>145</v>
      </c>
      <c r="D71" s="65">
        <v>22000</v>
      </c>
      <c r="E71" s="64">
        <v>22000</v>
      </c>
      <c r="F71" s="12">
        <f t="shared" si="10"/>
        <v>1</v>
      </c>
      <c r="G71" s="64">
        <v>22000</v>
      </c>
      <c r="H71" s="65"/>
      <c r="I71" s="64">
        <v>22000</v>
      </c>
      <c r="J71" s="65"/>
      <c r="K71" s="65"/>
      <c r="L71" s="65"/>
      <c r="M71" s="65"/>
      <c r="N71" s="65"/>
    </row>
    <row r="72" spans="1:14" ht="25.5">
      <c r="A72" s="72"/>
      <c r="B72" s="72">
        <v>90003</v>
      </c>
      <c r="C72" s="62" t="s">
        <v>146</v>
      </c>
      <c r="D72" s="65">
        <v>4800</v>
      </c>
      <c r="E72" s="64">
        <v>3913.75</v>
      </c>
      <c r="F72" s="12">
        <f t="shared" si="10"/>
        <v>0.8153645833333333</v>
      </c>
      <c r="G72" s="64">
        <v>3913.75</v>
      </c>
      <c r="H72" s="65"/>
      <c r="I72" s="64">
        <v>3913.75</v>
      </c>
      <c r="J72" s="65"/>
      <c r="K72" s="65"/>
      <c r="L72" s="65"/>
      <c r="M72" s="65"/>
      <c r="N72" s="65"/>
    </row>
    <row r="73" spans="1:14" ht="38.25">
      <c r="A73" s="72"/>
      <c r="B73" s="72">
        <v>90004</v>
      </c>
      <c r="C73" s="62" t="s">
        <v>168</v>
      </c>
      <c r="D73" s="65">
        <v>8200</v>
      </c>
      <c r="E73" s="64">
        <v>6319.15</v>
      </c>
      <c r="F73" s="12">
        <f t="shared" si="10"/>
        <v>0.7706280487804877</v>
      </c>
      <c r="G73" s="64">
        <v>6319.15</v>
      </c>
      <c r="H73" s="65"/>
      <c r="I73" s="64">
        <v>6319.15</v>
      </c>
      <c r="J73" s="65"/>
      <c r="K73" s="65"/>
      <c r="L73" s="65"/>
      <c r="M73" s="65"/>
      <c r="N73" s="65"/>
    </row>
    <row r="74" spans="1:14" ht="25.5">
      <c r="A74" s="72"/>
      <c r="B74" s="72">
        <v>90015</v>
      </c>
      <c r="C74" s="62" t="s">
        <v>148</v>
      </c>
      <c r="D74" s="65">
        <v>192000</v>
      </c>
      <c r="E74" s="13">
        <v>184618.61</v>
      </c>
      <c r="F74" s="12">
        <f t="shared" si="10"/>
        <v>0.9615552604166666</v>
      </c>
      <c r="G74" s="13">
        <v>184618.61</v>
      </c>
      <c r="H74" s="65"/>
      <c r="I74" s="13">
        <v>184618.61</v>
      </c>
      <c r="J74" s="65"/>
      <c r="K74" s="65"/>
      <c r="L74" s="65"/>
      <c r="M74" s="65"/>
      <c r="N74" s="65"/>
    </row>
    <row r="75" spans="1:14" ht="25.5">
      <c r="A75" s="72"/>
      <c r="B75" s="72">
        <v>90095</v>
      </c>
      <c r="C75" s="62" t="s">
        <v>87</v>
      </c>
      <c r="D75" s="65">
        <v>39700</v>
      </c>
      <c r="E75" s="13">
        <v>35233.93</v>
      </c>
      <c r="F75" s="12">
        <f t="shared" si="10"/>
        <v>0.8875045340050378</v>
      </c>
      <c r="G75" s="13">
        <v>35233.93</v>
      </c>
      <c r="H75" s="65"/>
      <c r="I75" s="13">
        <v>35233.93</v>
      </c>
      <c r="J75" s="65"/>
      <c r="K75" s="65"/>
      <c r="L75" s="65"/>
      <c r="M75" s="65"/>
      <c r="N75" s="65"/>
    </row>
    <row r="76" spans="1:14" s="2" customFormat="1" ht="51">
      <c r="A76" s="73">
        <v>900</v>
      </c>
      <c r="B76" s="73"/>
      <c r="C76" s="67" t="s">
        <v>71</v>
      </c>
      <c r="D76" s="22">
        <f>SUM(D70:D75)</f>
        <v>366700</v>
      </c>
      <c r="E76" s="22">
        <f>SUM(E70:E75)</f>
        <v>337885.36999999994</v>
      </c>
      <c r="F76" s="19">
        <f t="shared" si="10"/>
        <v>0.9214217889282791</v>
      </c>
      <c r="G76" s="22">
        <f aca="true" t="shared" si="12" ref="G76:N76">SUM(G70:G75)</f>
        <v>337187.86999999994</v>
      </c>
      <c r="H76" s="22">
        <f t="shared" si="12"/>
        <v>47066.01</v>
      </c>
      <c r="I76" s="22">
        <f t="shared" si="12"/>
        <v>290121.86</v>
      </c>
      <c r="J76" s="22">
        <f t="shared" si="12"/>
        <v>0</v>
      </c>
      <c r="K76" s="22">
        <f t="shared" si="12"/>
        <v>697.5</v>
      </c>
      <c r="L76" s="22">
        <f t="shared" si="12"/>
        <v>0</v>
      </c>
      <c r="M76" s="22">
        <f t="shared" si="12"/>
        <v>0</v>
      </c>
      <c r="N76" s="22">
        <f t="shared" si="12"/>
        <v>0</v>
      </c>
    </row>
    <row r="77" spans="1:14" ht="38.25">
      <c r="A77" s="72"/>
      <c r="B77" s="72">
        <v>92109</v>
      </c>
      <c r="C77" s="62" t="s">
        <v>149</v>
      </c>
      <c r="D77" s="118">
        <v>178000</v>
      </c>
      <c r="E77" s="119">
        <v>178000</v>
      </c>
      <c r="F77" s="12">
        <f t="shared" si="10"/>
        <v>1</v>
      </c>
      <c r="G77" s="64"/>
      <c r="H77" s="65"/>
      <c r="I77" s="64"/>
      <c r="J77" s="119">
        <v>178000</v>
      </c>
      <c r="K77" s="65"/>
      <c r="L77" s="65"/>
      <c r="M77" s="65"/>
      <c r="N77" s="65"/>
    </row>
    <row r="78" spans="1:14" ht="12.75">
      <c r="A78" s="72"/>
      <c r="B78" s="72">
        <v>92116</v>
      </c>
      <c r="C78" s="62" t="s">
        <v>150</v>
      </c>
      <c r="D78" s="65">
        <v>92000</v>
      </c>
      <c r="E78" s="13">
        <v>92000</v>
      </c>
      <c r="F78" s="12">
        <f t="shared" si="10"/>
        <v>1</v>
      </c>
      <c r="G78" s="13"/>
      <c r="H78" s="65"/>
      <c r="I78" s="13"/>
      <c r="J78" s="13">
        <v>92000</v>
      </c>
      <c r="K78" s="65"/>
      <c r="L78" s="65"/>
      <c r="M78" s="65"/>
      <c r="N78" s="65"/>
    </row>
    <row r="79" spans="1:14" s="2" customFormat="1" ht="38.25">
      <c r="A79" s="73">
        <v>921</v>
      </c>
      <c r="B79" s="73"/>
      <c r="C79" s="67" t="s">
        <v>151</v>
      </c>
      <c r="D79" s="22">
        <f>SUM(D77:D78)</f>
        <v>270000</v>
      </c>
      <c r="E79" s="120">
        <f>SUM(E77:E78)</f>
        <v>270000</v>
      </c>
      <c r="F79" s="19">
        <f t="shared" si="10"/>
        <v>1</v>
      </c>
      <c r="G79" s="120">
        <f aca="true" t="shared" si="13" ref="G79:N79">SUM(G77:G78)</f>
        <v>0</v>
      </c>
      <c r="H79" s="120">
        <f t="shared" si="13"/>
        <v>0</v>
      </c>
      <c r="I79" s="120">
        <f t="shared" si="13"/>
        <v>0</v>
      </c>
      <c r="J79" s="120">
        <f t="shared" si="13"/>
        <v>270000</v>
      </c>
      <c r="K79" s="120">
        <f t="shared" si="13"/>
        <v>0</v>
      </c>
      <c r="L79" s="120">
        <f t="shared" si="13"/>
        <v>0</v>
      </c>
      <c r="M79" s="120">
        <f t="shared" si="13"/>
        <v>0</v>
      </c>
      <c r="N79" s="120">
        <f t="shared" si="13"/>
        <v>0</v>
      </c>
    </row>
    <row r="80" spans="1:14" ht="12.75">
      <c r="A80" s="72"/>
      <c r="B80" s="72">
        <v>92601</v>
      </c>
      <c r="C80" s="62" t="s">
        <v>152</v>
      </c>
      <c r="D80" s="13">
        <v>220600</v>
      </c>
      <c r="E80" s="13">
        <v>218411.81</v>
      </c>
      <c r="F80" s="12">
        <f t="shared" si="10"/>
        <v>0.9900807343608341</v>
      </c>
      <c r="G80" s="13">
        <v>217928.36</v>
      </c>
      <c r="H80" s="65">
        <v>167607.78</v>
      </c>
      <c r="I80" s="13">
        <v>50320.58</v>
      </c>
      <c r="J80" s="65"/>
      <c r="K80" s="65">
        <v>483.45</v>
      </c>
      <c r="L80" s="65"/>
      <c r="M80" s="65"/>
      <c r="N80" s="65"/>
    </row>
    <row r="81" spans="2:14" ht="25.5">
      <c r="B81" s="72">
        <v>92605</v>
      </c>
      <c r="C81" s="62" t="s">
        <v>153</v>
      </c>
      <c r="D81" s="65">
        <v>50000</v>
      </c>
      <c r="E81" s="65">
        <v>50000</v>
      </c>
      <c r="F81" s="12">
        <f t="shared" si="10"/>
        <v>1</v>
      </c>
      <c r="G81" s="65"/>
      <c r="H81" s="65"/>
      <c r="I81" s="65"/>
      <c r="J81" s="65">
        <v>50000</v>
      </c>
      <c r="K81" s="65"/>
      <c r="L81" s="65"/>
      <c r="M81" s="65"/>
      <c r="N81" s="65"/>
    </row>
    <row r="82" spans="1:14" s="2" customFormat="1" ht="12.75">
      <c r="A82" s="73">
        <v>926</v>
      </c>
      <c r="B82" s="73"/>
      <c r="C82" s="67" t="s">
        <v>72</v>
      </c>
      <c r="D82" s="22">
        <f>SUM(D80:D81)</f>
        <v>270600</v>
      </c>
      <c r="E82" s="22">
        <f>SUM(E80:E81)</f>
        <v>268411.81</v>
      </c>
      <c r="F82" s="19">
        <f t="shared" si="10"/>
        <v>0.9919135624538064</v>
      </c>
      <c r="G82" s="22">
        <f aca="true" t="shared" si="14" ref="G82:N82">SUM(G80:G81)</f>
        <v>217928.36</v>
      </c>
      <c r="H82" s="22">
        <f t="shared" si="14"/>
        <v>167607.78</v>
      </c>
      <c r="I82" s="22">
        <f t="shared" si="14"/>
        <v>50320.58</v>
      </c>
      <c r="J82" s="22">
        <f t="shared" si="14"/>
        <v>50000</v>
      </c>
      <c r="K82" s="22">
        <f t="shared" si="14"/>
        <v>483.45</v>
      </c>
      <c r="L82" s="22">
        <f t="shared" si="14"/>
        <v>0</v>
      </c>
      <c r="M82" s="22">
        <f t="shared" si="14"/>
        <v>0</v>
      </c>
      <c r="N82" s="22">
        <f t="shared" si="14"/>
        <v>0</v>
      </c>
    </row>
    <row r="83" spans="1:14" ht="13.5" customHeight="1">
      <c r="A83" s="287" t="s">
        <v>154</v>
      </c>
      <c r="B83" s="287"/>
      <c r="C83" s="287"/>
      <c r="D83" s="99">
        <f>SUM(D12+D14+D18+D20+D23+D30+D33+D37+D39+D41+D43+D52+D55+D66+D69+D76+D79+D82)</f>
        <v>14555265.98</v>
      </c>
      <c r="E83" s="99">
        <f>SUM(E12+E14+E18+E20+E23+E30+E33+E37+E39+E41+E43+E52+E55+E66+E69+E76+E79+E82)</f>
        <v>14336296.28</v>
      </c>
      <c r="F83" s="19">
        <f t="shared" si="10"/>
        <v>0.9849559808593754</v>
      </c>
      <c r="G83" s="99">
        <f>SUM(G12+G14+G18+G20+G23+G30+G33+G37+G39+G43+G52+G55+G66+G69+G76+G82)</f>
        <v>10937531.669999998</v>
      </c>
      <c r="H83" s="99">
        <f>SUM(H12+H14+H18+H20+H23+H30+H33+H37+H39+H52+H55+H66+H69+H76+H82)</f>
        <v>7875025.22</v>
      </c>
      <c r="I83" s="99">
        <f>SUM(I12+I14+I18+I20+I23+I30+I33+I37+I39+I52+I55+I66+I69+I76+I82)</f>
        <v>3062506.449999999</v>
      </c>
      <c r="J83" s="99">
        <f>SUM(J12+J14+J18+J20+J23+J30+J33+J37+J39+J41+J43+J52+J55+J66+J69+J76+J79+J82)</f>
        <v>333523.06</v>
      </c>
      <c r="K83" s="99">
        <f>SUM(K14+K18+K20+K23+K30+K33+K37+K39+K52+K55+K66+K69+K76+K82)</f>
        <v>2897612.0300000007</v>
      </c>
      <c r="L83" s="99">
        <f>SUM(L12+L14+L18+L20+L23+L30+L33+L37+L39+L41+L43+L52+L55+L66+L69+L76+L79+L82)</f>
        <v>0</v>
      </c>
      <c r="M83" s="99">
        <f>SUM(M12+M14+M18+M20+M23+M30+M33+M37+M39+M41+M43+M52+M55+M66+M69+M76+M79+M82)</f>
        <v>0</v>
      </c>
      <c r="N83" s="99">
        <f>SUM(N12+N14+N18+N20+N23+N30+N33+N37+N39+N41+N43+N52+N55+N66+N69+N76+N79+N82)</f>
        <v>167629.52</v>
      </c>
    </row>
    <row r="85" ht="12.75">
      <c r="B85" t="s">
        <v>74</v>
      </c>
    </row>
  </sheetData>
  <sheetProtection selectLockedCells="1" selectUnlockedCells="1"/>
  <mergeCells count="16">
    <mergeCell ref="D9:F9"/>
    <mergeCell ref="A83:C83"/>
    <mergeCell ref="J6:J8"/>
    <mergeCell ref="K6:K8"/>
    <mergeCell ref="L6:L8"/>
    <mergeCell ref="M6:M8"/>
    <mergeCell ref="N6:N8"/>
    <mergeCell ref="H7:H8"/>
    <mergeCell ref="I7:I8"/>
    <mergeCell ref="F4:H5"/>
    <mergeCell ref="A6:A8"/>
    <mergeCell ref="B6:B8"/>
    <mergeCell ref="C6:C8"/>
    <mergeCell ref="D6:F7"/>
    <mergeCell ref="G6:G8"/>
    <mergeCell ref="H6:I6"/>
  </mergeCells>
  <printOptions/>
  <pageMargins left="0.18611111111111112" right="0" top="0.9840277777777777" bottom="0.9840277777777777" header="0.5118055555555555" footer="0.5118055555555555"/>
  <pageSetup horizontalDpi="600" verticalDpi="600" orientation="landscape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D32" activeCellId="1" sqref="A19 D32"/>
    </sheetView>
  </sheetViews>
  <sheetFormatPr defaultColWidth="9.140625" defaultRowHeight="12.75"/>
  <cols>
    <col min="1" max="1" width="2.421875" style="0" customWidth="1"/>
    <col min="2" max="2" width="4.8515625" style="0" customWidth="1"/>
    <col min="3" max="3" width="7.421875" style="0" customWidth="1"/>
    <col min="4" max="4" width="35.421875" style="0" customWidth="1"/>
    <col min="5" max="5" width="12.140625" style="0" customWidth="1"/>
    <col min="6" max="6" width="11.8515625" style="0" customWidth="1"/>
    <col min="7" max="7" width="8.28125" style="0" customWidth="1"/>
    <col min="8" max="8" width="11.421875" style="0" customWidth="1"/>
    <col min="9" max="9" width="12.57421875" style="0" customWidth="1"/>
    <col min="10" max="10" width="11.421875" style="0" customWidth="1"/>
  </cols>
  <sheetData>
    <row r="1" ht="12.75">
      <c r="G1" t="s">
        <v>0</v>
      </c>
    </row>
    <row r="2" ht="12.75">
      <c r="G2" t="s">
        <v>1</v>
      </c>
    </row>
    <row r="3" spans="2:9" ht="12.75" hidden="1">
      <c r="B3" s="121"/>
      <c r="C3" s="121"/>
      <c r="D3" s="121"/>
      <c r="E3" s="121"/>
      <c r="F3" s="121"/>
      <c r="G3" s="121"/>
      <c r="H3" s="121"/>
      <c r="I3" s="121"/>
    </row>
    <row r="4" spans="2:10" ht="12.75" hidden="1">
      <c r="B4" s="122"/>
      <c r="C4" s="122"/>
      <c r="D4" s="122"/>
      <c r="E4" s="122"/>
      <c r="F4" s="122"/>
      <c r="G4" s="103"/>
      <c r="H4" s="103"/>
      <c r="I4" s="123"/>
      <c r="J4" s="2"/>
    </row>
    <row r="5" spans="2:9" ht="12" customHeight="1">
      <c r="B5" s="124"/>
      <c r="C5" s="124"/>
      <c r="D5" s="124"/>
      <c r="E5" s="124"/>
      <c r="F5" s="124"/>
      <c r="G5" s="124"/>
      <c r="H5" s="125"/>
      <c r="I5" s="126"/>
    </row>
    <row r="6" spans="2:10" ht="18" customHeight="1">
      <c r="B6" s="104"/>
      <c r="C6" s="104"/>
      <c r="D6" s="104"/>
      <c r="E6" s="289" t="s">
        <v>169</v>
      </c>
      <c r="F6" s="289"/>
      <c r="G6" s="289"/>
      <c r="H6" s="289"/>
      <c r="I6" s="101"/>
      <c r="J6" s="101"/>
    </row>
    <row r="7" spans="2:10" ht="13.5" customHeight="1">
      <c r="B7" s="283" t="s">
        <v>3</v>
      </c>
      <c r="C7" s="283" t="s">
        <v>76</v>
      </c>
      <c r="D7" s="283" t="s">
        <v>77</v>
      </c>
      <c r="E7" s="283" t="s">
        <v>6</v>
      </c>
      <c r="F7" s="283"/>
      <c r="G7" s="283"/>
      <c r="H7" s="283" t="s">
        <v>170</v>
      </c>
      <c r="I7" s="127" t="s">
        <v>171</v>
      </c>
      <c r="J7" s="283" t="s">
        <v>172</v>
      </c>
    </row>
    <row r="8" spans="2:10" ht="13.5" customHeight="1">
      <c r="B8" s="283"/>
      <c r="C8" s="283"/>
      <c r="D8" s="283"/>
      <c r="E8" s="283"/>
      <c r="F8" s="283"/>
      <c r="G8" s="283"/>
      <c r="H8" s="283"/>
      <c r="I8" s="284" t="s">
        <v>173</v>
      </c>
      <c r="J8" s="283"/>
    </row>
    <row r="9" spans="2:10" ht="79.5" customHeight="1">
      <c r="B9" s="283"/>
      <c r="C9" s="283"/>
      <c r="D9" s="283"/>
      <c r="E9" s="59" t="s">
        <v>80</v>
      </c>
      <c r="F9" s="59" t="s">
        <v>14</v>
      </c>
      <c r="G9" s="6" t="s">
        <v>81</v>
      </c>
      <c r="H9" s="283"/>
      <c r="I9" s="284"/>
      <c r="J9" s="283"/>
    </row>
    <row r="10" spans="2:10" ht="12.75">
      <c r="B10" s="128">
        <v>1</v>
      </c>
      <c r="C10" s="128">
        <v>2</v>
      </c>
      <c r="D10" s="128">
        <v>3</v>
      </c>
      <c r="E10" s="129" t="s">
        <v>174</v>
      </c>
      <c r="F10" s="128"/>
      <c r="G10" s="128"/>
      <c r="H10" s="128">
        <v>5</v>
      </c>
      <c r="I10" s="128">
        <v>6</v>
      </c>
      <c r="J10" s="128">
        <v>9</v>
      </c>
    </row>
    <row r="11" spans="2:10" ht="12.75" customHeight="1">
      <c r="B11" s="66" t="s">
        <v>19</v>
      </c>
      <c r="C11" s="66"/>
      <c r="D11" s="130" t="s">
        <v>20</v>
      </c>
      <c r="E11" s="131">
        <v>2873697.07</v>
      </c>
      <c r="F11" s="131">
        <v>2873697.07</v>
      </c>
      <c r="G11" s="132">
        <f>F11/E11</f>
        <v>1</v>
      </c>
      <c r="H11" s="131">
        <v>2873697.07</v>
      </c>
      <c r="I11" s="131">
        <f>I12</f>
        <v>1739458.44</v>
      </c>
      <c r="J11" s="131">
        <v>0</v>
      </c>
    </row>
    <row r="12" spans="2:10" ht="12.75" customHeight="1">
      <c r="B12" s="61"/>
      <c r="C12" s="61" t="s">
        <v>82</v>
      </c>
      <c r="D12" s="88" t="s">
        <v>175</v>
      </c>
      <c r="E12" s="83">
        <v>2873697.07</v>
      </c>
      <c r="F12" s="83">
        <v>2873697.07</v>
      </c>
      <c r="G12" s="133">
        <f>F12/E12</f>
        <v>1</v>
      </c>
      <c r="H12" s="83">
        <v>2873697.07</v>
      </c>
      <c r="I12" s="83">
        <v>1739458.44</v>
      </c>
      <c r="J12" s="83">
        <v>0</v>
      </c>
    </row>
    <row r="13" spans="2:10" ht="12.75" customHeight="1">
      <c r="B13" s="66" t="s">
        <v>90</v>
      </c>
      <c r="C13" s="66"/>
      <c r="D13" s="67" t="s">
        <v>91</v>
      </c>
      <c r="E13" s="22">
        <v>5712.9</v>
      </c>
      <c r="F13" s="22">
        <v>5699.9</v>
      </c>
      <c r="G13" s="19">
        <v>1</v>
      </c>
      <c r="H13" s="131">
        <v>0</v>
      </c>
      <c r="I13" s="131">
        <v>0</v>
      </c>
      <c r="J13" s="22">
        <v>5699.9</v>
      </c>
    </row>
    <row r="14" spans="2:10" ht="12.75" customHeight="1">
      <c r="B14" s="61"/>
      <c r="C14" s="61" t="s">
        <v>88</v>
      </c>
      <c r="D14" s="62" t="s">
        <v>89</v>
      </c>
      <c r="E14" s="13">
        <v>5712.9</v>
      </c>
      <c r="F14" s="13">
        <v>5699.9</v>
      </c>
      <c r="G14" s="115">
        <v>1</v>
      </c>
      <c r="H14" s="83"/>
      <c r="I14" s="83"/>
      <c r="J14" s="13">
        <v>5699.9</v>
      </c>
    </row>
    <row r="15" spans="2:10" ht="12.75" customHeight="1">
      <c r="B15" s="70">
        <v>600</v>
      </c>
      <c r="C15" s="70"/>
      <c r="D15" s="130" t="s">
        <v>29</v>
      </c>
      <c r="E15" s="20">
        <f>SUM(E16:E17)</f>
        <v>2687021.63</v>
      </c>
      <c r="F15" s="20">
        <f>SUM(F16:F17)</f>
        <v>2685674.2600000002</v>
      </c>
      <c r="G15" s="19">
        <f>F15/E15</f>
        <v>0.9994985637685396</v>
      </c>
      <c r="H15" s="20">
        <f>SUM(H16:H17)</f>
        <v>2685674.2600000002</v>
      </c>
      <c r="I15" s="20">
        <f>SUM(I16:I16)</f>
        <v>0</v>
      </c>
      <c r="J15" s="20">
        <f>SUM(J16:J16)</f>
        <v>0</v>
      </c>
    </row>
    <row r="16" spans="2:10" ht="12.75" customHeight="1">
      <c r="B16" s="69"/>
      <c r="C16" s="69">
        <v>60016</v>
      </c>
      <c r="D16" s="88" t="s">
        <v>96</v>
      </c>
      <c r="E16" s="31">
        <v>436162.63</v>
      </c>
      <c r="F16" s="31">
        <v>435428.29</v>
      </c>
      <c r="G16" s="133">
        <f>F16/E16</f>
        <v>0.99831636194967</v>
      </c>
      <c r="H16" s="31">
        <v>435428.29</v>
      </c>
      <c r="I16" s="83"/>
      <c r="J16" s="83"/>
    </row>
    <row r="17" spans="2:10" ht="12.75" customHeight="1">
      <c r="B17" s="69"/>
      <c r="C17" s="69">
        <v>60078</v>
      </c>
      <c r="D17" s="88" t="s">
        <v>97</v>
      </c>
      <c r="E17" s="31">
        <v>2250859</v>
      </c>
      <c r="F17" s="31">
        <v>2250245.97</v>
      </c>
      <c r="G17" s="133">
        <f>F17/E17</f>
        <v>0.9997276462008505</v>
      </c>
      <c r="H17" s="31">
        <v>2250245.97</v>
      </c>
      <c r="I17" s="83"/>
      <c r="J17" s="83"/>
    </row>
    <row r="18" spans="2:10" ht="12.75" customHeight="1">
      <c r="B18" s="73">
        <v>750</v>
      </c>
      <c r="C18" s="73"/>
      <c r="D18" s="134" t="s">
        <v>37</v>
      </c>
      <c r="E18" s="20">
        <f>SUM(E19:E20)</f>
        <v>213908.38</v>
      </c>
      <c r="F18" s="20">
        <f>SUM(F19:F20)</f>
        <v>213098.62</v>
      </c>
      <c r="G18" s="132">
        <f>F18/E18</f>
        <v>0.9962144540573866</v>
      </c>
      <c r="H18" s="22">
        <v>210292.24</v>
      </c>
      <c r="I18" s="131">
        <f>SUM(I20:I20)</f>
        <v>0</v>
      </c>
      <c r="J18" s="131">
        <f>SUM(J20:J20)</f>
        <v>2806.38</v>
      </c>
    </row>
    <row r="19" spans="2:10" ht="12.75" customHeight="1">
      <c r="B19" s="69"/>
      <c r="C19" s="69">
        <v>75023</v>
      </c>
      <c r="D19" s="62" t="s">
        <v>104</v>
      </c>
      <c r="E19" s="13">
        <v>211100</v>
      </c>
      <c r="F19" s="13">
        <v>210292.24</v>
      </c>
      <c r="G19" s="135">
        <v>1</v>
      </c>
      <c r="H19" s="13">
        <v>210292.24</v>
      </c>
      <c r="I19" s="64"/>
      <c r="J19" s="64"/>
    </row>
    <row r="20" spans="2:10" ht="12.75" customHeight="1">
      <c r="B20" s="136"/>
      <c r="C20" s="72">
        <v>75095</v>
      </c>
      <c r="D20" s="137" t="s">
        <v>87</v>
      </c>
      <c r="E20" s="83">
        <v>2808.38</v>
      </c>
      <c r="F20" s="83">
        <v>2806.38</v>
      </c>
      <c r="G20" s="133">
        <f>F20/E20</f>
        <v>0.9992878456619119</v>
      </c>
      <c r="H20" s="83"/>
      <c r="I20" s="83"/>
      <c r="J20" s="83">
        <v>2806.38</v>
      </c>
    </row>
    <row r="21" ht="12.75" hidden="1"/>
    <row r="22" spans="2:10" ht="25.5">
      <c r="B22" s="138">
        <v>754</v>
      </c>
      <c r="C22" s="139"/>
      <c r="D22" s="67" t="s">
        <v>114</v>
      </c>
      <c r="E22" s="131">
        <f>SUM(E23:E24)</f>
        <v>60000</v>
      </c>
      <c r="F22" s="131">
        <f>SUM(F23:F24)</f>
        <v>59990.45</v>
      </c>
      <c r="G22" s="132">
        <f aca="true" t="shared" si="0" ref="G22:G29">F22/E22</f>
        <v>0.9998408333333333</v>
      </c>
      <c r="H22" s="131">
        <f>SUM(H23:H24)</f>
        <v>59990.45</v>
      </c>
      <c r="I22" s="131">
        <v>0</v>
      </c>
      <c r="J22" s="131">
        <v>0</v>
      </c>
    </row>
    <row r="23" spans="2:10" s="68" customFormat="1" ht="25.5">
      <c r="B23" s="140"/>
      <c r="C23" s="141">
        <v>75410</v>
      </c>
      <c r="D23" s="77" t="s">
        <v>110</v>
      </c>
      <c r="E23" s="83">
        <v>50000</v>
      </c>
      <c r="F23" s="83">
        <v>50000</v>
      </c>
      <c r="G23" s="133">
        <f t="shared" si="0"/>
        <v>1</v>
      </c>
      <c r="H23" s="83">
        <v>50000</v>
      </c>
      <c r="I23" s="83"/>
      <c r="J23" s="83"/>
    </row>
    <row r="24" spans="2:10" s="68" customFormat="1" ht="12.75">
      <c r="B24" s="140"/>
      <c r="C24" s="141">
        <v>75412</v>
      </c>
      <c r="D24" s="142" t="s">
        <v>111</v>
      </c>
      <c r="E24" s="83">
        <v>10000</v>
      </c>
      <c r="F24" s="83">
        <v>9990.45</v>
      </c>
      <c r="G24" s="133">
        <f t="shared" si="0"/>
        <v>0.9990450000000001</v>
      </c>
      <c r="H24" s="83">
        <v>9990.45</v>
      </c>
      <c r="I24" s="83"/>
      <c r="J24" s="83"/>
    </row>
    <row r="25" spans="2:10" s="68" customFormat="1" ht="17.25" customHeight="1">
      <c r="B25" s="143">
        <v>900</v>
      </c>
      <c r="C25" s="139"/>
      <c r="D25" s="144" t="s">
        <v>176</v>
      </c>
      <c r="E25" s="131">
        <v>46700</v>
      </c>
      <c r="F25" s="131">
        <v>46460.49</v>
      </c>
      <c r="G25" s="132">
        <f t="shared" si="0"/>
        <v>0.9948713062098501</v>
      </c>
      <c r="H25" s="131">
        <v>46460.49</v>
      </c>
      <c r="I25" s="131"/>
      <c r="J25" s="131"/>
    </row>
    <row r="26" spans="2:10" s="68" customFormat="1" ht="12.75">
      <c r="B26" s="140"/>
      <c r="C26" s="141">
        <v>90004</v>
      </c>
      <c r="D26" s="142" t="s">
        <v>147</v>
      </c>
      <c r="E26" s="83">
        <v>46700</v>
      </c>
      <c r="F26" s="83">
        <v>46460.49</v>
      </c>
      <c r="G26" s="133">
        <f t="shared" si="0"/>
        <v>0.9948713062098501</v>
      </c>
      <c r="H26" s="83">
        <v>46460.49</v>
      </c>
      <c r="I26" s="83"/>
      <c r="J26" s="83"/>
    </row>
    <row r="27" spans="2:10" ht="13.5" customHeight="1">
      <c r="B27" s="73">
        <v>926</v>
      </c>
      <c r="C27" s="73"/>
      <c r="D27" s="145" t="s">
        <v>72</v>
      </c>
      <c r="E27" s="71">
        <f>SUM(E28)</f>
        <v>215730.3</v>
      </c>
      <c r="F27" s="71">
        <f>SUM(F28:F28)</f>
        <v>215730.3</v>
      </c>
      <c r="G27" s="146">
        <f t="shared" si="0"/>
        <v>1</v>
      </c>
      <c r="H27" s="71">
        <f>SUM(H28:H28)</f>
        <v>215730.3</v>
      </c>
      <c r="I27" s="71">
        <f>SUM(I28:I28)</f>
        <v>0</v>
      </c>
      <c r="J27" s="71">
        <v>0</v>
      </c>
    </row>
    <row r="28" spans="2:10" s="68" customFormat="1" ht="19.5" customHeight="1">
      <c r="B28" s="72"/>
      <c r="C28" s="72">
        <v>92601</v>
      </c>
      <c r="D28" s="62" t="s">
        <v>152</v>
      </c>
      <c r="E28" s="64">
        <v>215730.3</v>
      </c>
      <c r="F28" s="64">
        <v>215730.3</v>
      </c>
      <c r="G28" s="135">
        <f t="shared" si="0"/>
        <v>1</v>
      </c>
      <c r="H28" s="64">
        <v>215730.3</v>
      </c>
      <c r="I28" s="64"/>
      <c r="J28" s="64"/>
    </row>
    <row r="29" spans="2:10" ht="21.75" customHeight="1">
      <c r="B29" s="288" t="s">
        <v>177</v>
      </c>
      <c r="C29" s="288"/>
      <c r="D29" s="288"/>
      <c r="E29" s="109">
        <f>SUM(E11+E13+E15+E18+E22+E25+E27)</f>
        <v>6102770.279999999</v>
      </c>
      <c r="F29" s="109">
        <f>SUM(F11+F13+F15+F18+F22+F25+F27)</f>
        <v>6100351.090000001</v>
      </c>
      <c r="G29" s="146">
        <f t="shared" si="0"/>
        <v>0.9996035915020549</v>
      </c>
      <c r="H29" s="109">
        <f>SUM(H11+H15+H18+H22+H25+H27)</f>
        <v>6091844.8100000005</v>
      </c>
      <c r="I29" s="109">
        <f>SUM(I11)</f>
        <v>1739458.44</v>
      </c>
      <c r="J29" s="109">
        <f>SUM(J13+J18)</f>
        <v>8506.279999999999</v>
      </c>
    </row>
    <row r="32" ht="12.75">
      <c r="D32" t="s">
        <v>74</v>
      </c>
    </row>
  </sheetData>
  <sheetProtection selectLockedCells="1" selectUnlockedCells="1"/>
  <mergeCells count="9">
    <mergeCell ref="J7:J9"/>
    <mergeCell ref="I8:I9"/>
    <mergeCell ref="B29:D29"/>
    <mergeCell ref="E6:H6"/>
    <mergeCell ref="B7:B9"/>
    <mergeCell ref="C7:C9"/>
    <mergeCell ref="D7:D9"/>
    <mergeCell ref="E7:G8"/>
    <mergeCell ref="H7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B38" activeCellId="1" sqref="A19 B38"/>
    </sheetView>
  </sheetViews>
  <sheetFormatPr defaultColWidth="9.140625" defaultRowHeight="12.75"/>
  <cols>
    <col min="1" max="1" width="4.140625" style="0" customWidth="1"/>
    <col min="2" max="2" width="39.140625" style="0" customWidth="1"/>
    <col min="3" max="3" width="11.8515625" style="0" customWidth="1"/>
    <col min="4" max="4" width="15.140625" style="0" customWidth="1"/>
    <col min="5" max="5" width="15.28125" style="0" customWidth="1"/>
  </cols>
  <sheetData>
    <row r="1" spans="1:4" ht="12.75">
      <c r="A1" s="121"/>
      <c r="B1" s="121"/>
      <c r="C1" s="121"/>
      <c r="D1" t="s">
        <v>0</v>
      </c>
    </row>
    <row r="2" spans="1:4" ht="12.75">
      <c r="A2" s="121"/>
      <c r="B2" s="291"/>
      <c r="C2" s="291"/>
      <c r="D2" t="s">
        <v>1</v>
      </c>
    </row>
    <row r="3" spans="1:4" ht="12.75">
      <c r="A3" s="121"/>
      <c r="B3" s="121"/>
      <c r="C3" s="121"/>
      <c r="D3" s="121"/>
    </row>
    <row r="4" spans="1:4" ht="15.75">
      <c r="A4" s="292" t="s">
        <v>178</v>
      </c>
      <c r="B4" s="292"/>
      <c r="C4" s="292"/>
      <c r="D4" s="292"/>
    </row>
    <row r="5" spans="1:4" ht="12.75">
      <c r="A5" s="147"/>
      <c r="B5" s="121"/>
      <c r="C5" s="121"/>
      <c r="D5" s="121"/>
    </row>
    <row r="6" spans="1:4" ht="12.75">
      <c r="A6" s="121"/>
      <c r="B6" s="121"/>
      <c r="C6" s="121"/>
      <c r="D6" s="121"/>
    </row>
    <row r="7" spans="1:5" ht="13.5" customHeight="1">
      <c r="A7" s="273" t="s">
        <v>179</v>
      </c>
      <c r="B7" s="273" t="s">
        <v>180</v>
      </c>
      <c r="C7" s="279" t="s">
        <v>181</v>
      </c>
      <c r="D7" s="279" t="s">
        <v>182</v>
      </c>
      <c r="E7" s="279"/>
    </row>
    <row r="8" spans="1:5" ht="12.75">
      <c r="A8" s="273"/>
      <c r="B8" s="273"/>
      <c r="C8" s="273"/>
      <c r="D8" s="279"/>
      <c r="E8" s="279"/>
    </row>
    <row r="9" spans="1:5" ht="12.75">
      <c r="A9" s="273"/>
      <c r="B9" s="273"/>
      <c r="C9" s="273"/>
      <c r="D9" s="4" t="s">
        <v>80</v>
      </c>
      <c r="E9" s="4" t="s">
        <v>14</v>
      </c>
    </row>
    <row r="10" spans="1:4" ht="12.75">
      <c r="A10" s="148">
        <v>1</v>
      </c>
      <c r="B10" s="148">
        <v>2</v>
      </c>
      <c r="C10" s="148">
        <v>3</v>
      </c>
      <c r="D10" s="149"/>
    </row>
    <row r="11" spans="1:5" ht="12.75">
      <c r="A11" s="150" t="s">
        <v>183</v>
      </c>
      <c r="B11" s="151" t="s">
        <v>184</v>
      </c>
      <c r="C11" s="150"/>
      <c r="D11" s="152">
        <v>19789123.26</v>
      </c>
      <c r="E11" s="152">
        <v>19818630.78</v>
      </c>
    </row>
    <row r="12" spans="1:5" ht="12.75">
      <c r="A12" s="150" t="s">
        <v>185</v>
      </c>
      <c r="B12" s="151" t="s">
        <v>186</v>
      </c>
      <c r="C12" s="150"/>
      <c r="D12" s="152">
        <v>20658036.26</v>
      </c>
      <c r="E12" s="152">
        <v>20436647.37</v>
      </c>
    </row>
    <row r="13" spans="1:5" ht="12.75">
      <c r="A13" s="150" t="s">
        <v>187</v>
      </c>
      <c r="B13" s="151" t="s">
        <v>188</v>
      </c>
      <c r="C13" s="153"/>
      <c r="D13" s="118">
        <f>D11-D12</f>
        <v>-868913</v>
      </c>
      <c r="E13" s="118">
        <f>E11-E12</f>
        <v>-618016.5899999999</v>
      </c>
    </row>
    <row r="14" spans="1:5" ht="12.75">
      <c r="A14" s="154"/>
      <c r="B14" s="155"/>
      <c r="C14" s="156"/>
      <c r="D14" s="157"/>
      <c r="E14" s="157"/>
    </row>
    <row r="15" spans="1:5" ht="12.75">
      <c r="A15" s="154"/>
      <c r="B15" s="155"/>
      <c r="C15" s="156"/>
      <c r="D15" s="157"/>
      <c r="E15" s="157"/>
    </row>
    <row r="16" spans="1:5" ht="12.75">
      <c r="A16" s="154"/>
      <c r="B16" s="155"/>
      <c r="C16" s="156"/>
      <c r="D16" s="157"/>
      <c r="E16" s="157"/>
    </row>
    <row r="17" spans="2:4" ht="15.75">
      <c r="B17" s="158" t="s">
        <v>189</v>
      </c>
      <c r="C17" s="2"/>
      <c r="D17" s="2"/>
    </row>
    <row r="18" ht="12.75">
      <c r="B18" s="159"/>
    </row>
    <row r="20" spans="1:4" ht="12.75">
      <c r="A20" s="290" t="s">
        <v>190</v>
      </c>
      <c r="B20" s="290"/>
      <c r="C20" s="153"/>
      <c r="D20" s="118">
        <f>SUM(D21:D28)</f>
        <v>3790393.27</v>
      </c>
    </row>
    <row r="21" spans="1:4" ht="12.75">
      <c r="A21" s="150" t="s">
        <v>183</v>
      </c>
      <c r="B21" s="160" t="s">
        <v>191</v>
      </c>
      <c r="C21" s="150" t="s">
        <v>192</v>
      </c>
      <c r="D21" s="152">
        <v>1993023</v>
      </c>
    </row>
    <row r="22" spans="1:4" ht="12.75">
      <c r="A22" s="161" t="s">
        <v>185</v>
      </c>
      <c r="B22" s="153" t="s">
        <v>193</v>
      </c>
      <c r="C22" s="150" t="s">
        <v>192</v>
      </c>
      <c r="D22" s="162"/>
    </row>
    <row r="23" spans="1:4" ht="27" customHeight="1">
      <c r="A23" s="150" t="s">
        <v>187</v>
      </c>
      <c r="B23" s="163" t="s">
        <v>194</v>
      </c>
      <c r="C23" s="150" t="s">
        <v>195</v>
      </c>
      <c r="D23" s="152">
        <v>1755133.15</v>
      </c>
    </row>
    <row r="24" spans="1:4" ht="12.75">
      <c r="A24" s="161" t="s">
        <v>196</v>
      </c>
      <c r="B24" s="153" t="s">
        <v>197</v>
      </c>
      <c r="C24" s="150" t="s">
        <v>198</v>
      </c>
      <c r="D24" s="164"/>
    </row>
    <row r="25" spans="1:4" ht="12.75">
      <c r="A25" s="150" t="s">
        <v>199</v>
      </c>
      <c r="B25" s="153" t="s">
        <v>200</v>
      </c>
      <c r="C25" s="150" t="s">
        <v>201</v>
      </c>
      <c r="D25" s="164"/>
    </row>
    <row r="26" spans="1:4" ht="12.75">
      <c r="A26" s="161" t="s">
        <v>202</v>
      </c>
      <c r="B26" s="153" t="s">
        <v>203</v>
      </c>
      <c r="C26" s="150" t="s">
        <v>204</v>
      </c>
      <c r="D26" s="165"/>
    </row>
    <row r="27" spans="1:4" ht="12.75">
      <c r="A27" s="150" t="s">
        <v>205</v>
      </c>
      <c r="B27" s="153" t="s">
        <v>206</v>
      </c>
      <c r="C27" s="150" t="s">
        <v>207</v>
      </c>
      <c r="D27" s="164"/>
    </row>
    <row r="28" spans="1:4" ht="12.75">
      <c r="A28" s="150" t="s">
        <v>208</v>
      </c>
      <c r="B28" s="166" t="s">
        <v>209</v>
      </c>
      <c r="C28" s="150" t="s">
        <v>210</v>
      </c>
      <c r="D28" s="118">
        <v>42237.12</v>
      </c>
    </row>
    <row r="29" spans="1:4" ht="12.75">
      <c r="A29" s="290" t="s">
        <v>211</v>
      </c>
      <c r="B29" s="290"/>
      <c r="C29" s="150"/>
      <c r="D29" s="152">
        <f>SUM(D30:D36)</f>
        <v>2918133.15</v>
      </c>
    </row>
    <row r="30" spans="1:4" ht="12.75">
      <c r="A30" s="150" t="s">
        <v>183</v>
      </c>
      <c r="B30" s="153" t="s">
        <v>212</v>
      </c>
      <c r="C30" s="150" t="s">
        <v>213</v>
      </c>
      <c r="D30" s="152">
        <v>588000</v>
      </c>
    </row>
    <row r="31" spans="1:4" ht="12.75">
      <c r="A31" s="161" t="s">
        <v>185</v>
      </c>
      <c r="B31" s="167" t="s">
        <v>214</v>
      </c>
      <c r="C31" s="161" t="s">
        <v>213</v>
      </c>
      <c r="D31" s="168">
        <v>575000</v>
      </c>
    </row>
    <row r="32" spans="1:4" ht="38.25" customHeight="1">
      <c r="A32" s="150" t="s">
        <v>187</v>
      </c>
      <c r="B32" s="169" t="s">
        <v>215</v>
      </c>
      <c r="C32" s="150" t="s">
        <v>216</v>
      </c>
      <c r="D32" s="170">
        <v>1755133.15</v>
      </c>
    </row>
    <row r="33" spans="1:4" ht="12.75">
      <c r="A33" s="161" t="s">
        <v>196</v>
      </c>
      <c r="B33" s="167" t="s">
        <v>217</v>
      </c>
      <c r="C33" s="161" t="s">
        <v>218</v>
      </c>
      <c r="D33" s="171"/>
    </row>
    <row r="34" spans="1:4" ht="12.75">
      <c r="A34" s="150" t="s">
        <v>199</v>
      </c>
      <c r="B34" s="153" t="s">
        <v>219</v>
      </c>
      <c r="C34" s="150" t="s">
        <v>220</v>
      </c>
      <c r="D34" s="172"/>
    </row>
    <row r="35" spans="1:4" ht="12.75">
      <c r="A35" s="173" t="s">
        <v>202</v>
      </c>
      <c r="B35" s="166" t="s">
        <v>221</v>
      </c>
      <c r="C35" s="173" t="s">
        <v>222</v>
      </c>
      <c r="D35" s="174"/>
    </row>
    <row r="36" spans="1:4" ht="12.75">
      <c r="A36" s="173" t="s">
        <v>205</v>
      </c>
      <c r="B36" s="166" t="s">
        <v>223</v>
      </c>
      <c r="C36" s="175" t="s">
        <v>224</v>
      </c>
      <c r="D36" s="174"/>
    </row>
    <row r="38" ht="12.75">
      <c r="B38" t="s">
        <v>74</v>
      </c>
    </row>
  </sheetData>
  <sheetProtection selectLockedCells="1" selectUnlockedCells="1"/>
  <mergeCells count="8">
    <mergeCell ref="A20:B20"/>
    <mergeCell ref="A29:B29"/>
    <mergeCell ref="B2:C2"/>
    <mergeCell ref="A4:D4"/>
    <mergeCell ref="A7:A9"/>
    <mergeCell ref="B7:B9"/>
    <mergeCell ref="C7:C9"/>
    <mergeCell ref="D7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2">
      <selection activeCell="C15" activeCellId="1" sqref="A19 C15"/>
    </sheetView>
  </sheetViews>
  <sheetFormatPr defaultColWidth="9.140625" defaultRowHeight="12.75"/>
  <cols>
    <col min="1" max="1" width="3.28125" style="0" customWidth="1"/>
    <col min="4" max="4" width="19.7109375" style="0" customWidth="1"/>
    <col min="6" max="6" width="12.421875" style="0" customWidth="1"/>
    <col min="7" max="7" width="15.140625" style="0" customWidth="1"/>
  </cols>
  <sheetData>
    <row r="1" spans="1:5" ht="12.75" customHeight="1" hidden="1">
      <c r="A1" s="121"/>
      <c r="B1" s="121"/>
      <c r="C1" s="121"/>
      <c r="D1" s="121"/>
      <c r="E1" s="121"/>
    </row>
    <row r="2" spans="1:6" ht="12.75" customHeight="1">
      <c r="A2" s="121"/>
      <c r="B2" s="121"/>
      <c r="C2" s="121"/>
      <c r="D2" s="121"/>
      <c r="E2" s="121"/>
      <c r="F2" t="s">
        <v>0</v>
      </c>
    </row>
    <row r="3" spans="1:6" ht="12.75" customHeight="1">
      <c r="A3" s="121"/>
      <c r="B3" s="121"/>
      <c r="C3" s="121"/>
      <c r="D3" s="121"/>
      <c r="E3" s="121"/>
      <c r="F3" t="s">
        <v>1</v>
      </c>
    </row>
    <row r="4" spans="1:5" ht="12.75" customHeight="1">
      <c r="A4" s="121"/>
      <c r="B4" s="121"/>
      <c r="C4" s="121"/>
      <c r="D4" s="121"/>
      <c r="E4" s="121"/>
    </row>
    <row r="5" spans="1:7" ht="52.5" customHeight="1">
      <c r="A5" s="293" t="s">
        <v>225</v>
      </c>
      <c r="B5" s="293"/>
      <c r="C5" s="293"/>
      <c r="D5" s="293"/>
      <c r="E5" s="293"/>
      <c r="F5" s="293"/>
      <c r="G5" s="293"/>
    </row>
    <row r="6" spans="1:5" ht="18">
      <c r="A6" s="121"/>
      <c r="B6" s="121"/>
      <c r="C6" s="121"/>
      <c r="D6" s="176" t="s">
        <v>226</v>
      </c>
      <c r="E6" s="176"/>
    </row>
    <row r="7" spans="1:5" ht="12.75">
      <c r="A7" s="121"/>
      <c r="B7" s="121"/>
      <c r="C7" s="121"/>
      <c r="D7" s="121"/>
      <c r="E7" s="177"/>
    </row>
    <row r="8" spans="1:7" ht="12.75">
      <c r="A8" s="3" t="s">
        <v>179</v>
      </c>
      <c r="B8" s="3" t="s">
        <v>3</v>
      </c>
      <c r="C8" s="3" t="s">
        <v>76</v>
      </c>
      <c r="D8" s="3" t="s">
        <v>227</v>
      </c>
      <c r="E8" s="178" t="s">
        <v>80</v>
      </c>
      <c r="F8" s="178" t="s">
        <v>14</v>
      </c>
      <c r="G8" s="3" t="s">
        <v>81</v>
      </c>
    </row>
    <row r="9" spans="1:7" ht="15">
      <c r="A9" s="179"/>
      <c r="B9" s="180">
        <v>851</v>
      </c>
      <c r="C9" s="180">
        <v>85153</v>
      </c>
      <c r="D9" s="181" t="s">
        <v>128</v>
      </c>
      <c r="E9" s="182">
        <v>6000</v>
      </c>
      <c r="F9" s="182">
        <v>5145.56</v>
      </c>
      <c r="G9" s="183">
        <f>F9/E9</f>
        <v>0.8575933333333334</v>
      </c>
    </row>
    <row r="10" spans="1:7" ht="15">
      <c r="A10" s="184"/>
      <c r="B10" s="185"/>
      <c r="C10" s="185"/>
      <c r="D10" s="185"/>
      <c r="E10" s="186"/>
      <c r="F10" s="186"/>
      <c r="G10" s="185"/>
    </row>
    <row r="11" spans="1:7" ht="15">
      <c r="A11" s="184"/>
      <c r="B11" s="185"/>
      <c r="C11" s="185"/>
      <c r="D11" s="185"/>
      <c r="E11" s="186"/>
      <c r="F11" s="186"/>
      <c r="G11" s="185"/>
    </row>
    <row r="12" spans="1:7" ht="15">
      <c r="A12" s="184"/>
      <c r="B12" s="185"/>
      <c r="C12" s="185"/>
      <c r="D12" s="185"/>
      <c r="E12" s="186"/>
      <c r="F12" s="186"/>
      <c r="G12" s="185"/>
    </row>
    <row r="15" ht="12.75">
      <c r="C15" t="s">
        <v>74</v>
      </c>
    </row>
  </sheetData>
  <sheetProtection selectLockedCells="1" selectUnlockedCells="1"/>
  <mergeCells count="1"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3">
      <selection activeCell="D29" activeCellId="1" sqref="A19 D29"/>
    </sheetView>
  </sheetViews>
  <sheetFormatPr defaultColWidth="9.140625" defaultRowHeight="12.75"/>
  <cols>
    <col min="1" max="1" width="0.9921875" style="0" customWidth="1"/>
    <col min="2" max="2" width="5.57421875" style="0" customWidth="1"/>
    <col min="4" max="4" width="45.421875" style="0" customWidth="1"/>
    <col min="5" max="5" width="11.421875" style="0" customWidth="1"/>
    <col min="6" max="6" width="12.00390625" style="0" customWidth="1"/>
    <col min="7" max="7" width="8.57421875" style="0" customWidth="1"/>
    <col min="8" max="8" width="13.00390625" style="0" customWidth="1"/>
    <col min="9" max="9" width="11.57421875" style="0" customWidth="1"/>
    <col min="11" max="11" width="12.00390625" style="0" customWidth="1"/>
    <col min="12" max="12" width="11.140625" style="0" customWidth="1"/>
  </cols>
  <sheetData>
    <row r="1" spans="2:11" ht="12.75" hidden="1">
      <c r="B1" s="187"/>
      <c r="C1" s="187"/>
      <c r="D1" s="121"/>
      <c r="E1" s="295"/>
      <c r="F1" s="295"/>
      <c r="G1" s="295"/>
      <c r="H1" s="295"/>
      <c r="I1" s="295"/>
      <c r="J1" s="295"/>
      <c r="K1" s="295"/>
    </row>
    <row r="2" spans="2:11" ht="12.75" hidden="1">
      <c r="B2" s="187"/>
      <c r="C2" s="187"/>
      <c r="D2" s="121"/>
      <c r="E2" s="295"/>
      <c r="F2" s="295"/>
      <c r="G2" s="295"/>
      <c r="H2" s="295"/>
      <c r="I2" s="295"/>
      <c r="J2" s="295"/>
      <c r="K2" s="295"/>
    </row>
    <row r="3" spans="2:9" ht="12.75">
      <c r="B3" s="187"/>
      <c r="C3" s="187"/>
      <c r="D3" s="121"/>
      <c r="E3" s="188"/>
      <c r="F3" s="188"/>
      <c r="G3" s="188"/>
      <c r="H3" s="188"/>
      <c r="I3" t="s">
        <v>0</v>
      </c>
    </row>
    <row r="4" spans="2:9" ht="12.75">
      <c r="B4" s="187"/>
      <c r="C4" s="187"/>
      <c r="D4" s="121"/>
      <c r="E4" s="188"/>
      <c r="F4" s="188"/>
      <c r="G4" s="188"/>
      <c r="H4" s="188"/>
      <c r="I4" t="s">
        <v>1</v>
      </c>
    </row>
    <row r="5" spans="2:11" ht="12.75">
      <c r="B5" s="187"/>
      <c r="C5" s="187"/>
      <c r="D5" s="121"/>
      <c r="E5" s="188"/>
      <c r="F5" s="188"/>
      <c r="G5" s="188"/>
      <c r="H5" s="188"/>
      <c r="I5" s="188"/>
      <c r="J5" s="188"/>
      <c r="K5" s="188"/>
    </row>
    <row r="6" spans="2:12" ht="15" customHeight="1">
      <c r="B6" s="296" t="s">
        <v>228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</row>
    <row r="7" spans="2:12" ht="12.75">
      <c r="B7" s="187"/>
      <c r="C7" s="187"/>
      <c r="D7" s="121"/>
      <c r="E7" s="121"/>
      <c r="F7" s="121"/>
      <c r="G7" s="121"/>
      <c r="H7" s="121"/>
      <c r="I7" s="121"/>
      <c r="J7" s="121"/>
      <c r="K7" s="121"/>
      <c r="L7" s="189"/>
    </row>
    <row r="8" spans="1:12" ht="13.5" customHeight="1">
      <c r="A8" s="187"/>
      <c r="B8" s="273" t="s">
        <v>3</v>
      </c>
      <c r="C8" s="273" t="s">
        <v>76</v>
      </c>
      <c r="D8" s="273" t="s">
        <v>229</v>
      </c>
      <c r="E8" s="279" t="s">
        <v>172</v>
      </c>
      <c r="F8" s="279"/>
      <c r="G8" s="279"/>
      <c r="H8" s="279" t="s">
        <v>186</v>
      </c>
      <c r="I8" s="279"/>
      <c r="J8" s="279"/>
      <c r="K8" s="279" t="s">
        <v>230</v>
      </c>
      <c r="L8" s="279"/>
    </row>
    <row r="9" spans="1:12" ht="13.5" customHeight="1">
      <c r="A9" s="187"/>
      <c r="B9" s="273"/>
      <c r="C9" s="273"/>
      <c r="D9" s="273"/>
      <c r="E9" s="279"/>
      <c r="F9" s="279"/>
      <c r="G9" s="279"/>
      <c r="H9" s="279"/>
      <c r="I9" s="279"/>
      <c r="J9" s="279"/>
      <c r="K9" s="279" t="s">
        <v>231</v>
      </c>
      <c r="L9" s="279" t="s">
        <v>232</v>
      </c>
    </row>
    <row r="10" spans="1:12" ht="12.75">
      <c r="A10" s="187"/>
      <c r="B10" s="273"/>
      <c r="C10" s="273"/>
      <c r="D10" s="273"/>
      <c r="E10" s="59" t="s">
        <v>13</v>
      </c>
      <c r="F10" s="3" t="s">
        <v>14</v>
      </c>
      <c r="G10" s="6" t="s">
        <v>15</v>
      </c>
      <c r="H10" s="59" t="s">
        <v>13</v>
      </c>
      <c r="I10" s="3" t="s">
        <v>14</v>
      </c>
      <c r="J10" s="6" t="s">
        <v>15</v>
      </c>
      <c r="K10" s="279"/>
      <c r="L10" s="279"/>
    </row>
    <row r="11" spans="2:12" ht="12.75" customHeight="1">
      <c r="B11" s="7">
        <v>1</v>
      </c>
      <c r="C11" s="7">
        <v>2</v>
      </c>
      <c r="D11" s="7">
        <v>3</v>
      </c>
      <c r="E11" s="276">
        <v>4</v>
      </c>
      <c r="F11" s="276"/>
      <c r="G11" s="276"/>
      <c r="H11" s="276">
        <v>5</v>
      </c>
      <c r="I11" s="276"/>
      <c r="J11" s="276"/>
      <c r="K11" s="7">
        <v>6</v>
      </c>
      <c r="L11" s="7">
        <v>7</v>
      </c>
    </row>
    <row r="12" spans="2:12" ht="12.75">
      <c r="B12" s="190"/>
      <c r="C12" s="190" t="s">
        <v>86</v>
      </c>
      <c r="D12" s="88" t="s">
        <v>87</v>
      </c>
      <c r="E12" s="63">
        <v>280038.26</v>
      </c>
      <c r="F12" s="65">
        <v>280035.77</v>
      </c>
      <c r="G12" s="12">
        <f aca="true" t="shared" si="0" ref="G12:G27">F12/E12</f>
        <v>0.9999911083578366</v>
      </c>
      <c r="H12" s="63">
        <v>280038.26</v>
      </c>
      <c r="I12" s="65">
        <v>280035.77</v>
      </c>
      <c r="J12" s="12">
        <f>I12/H12</f>
        <v>0.9999911083578366</v>
      </c>
      <c r="K12" s="65">
        <f>I12</f>
        <v>280035.77</v>
      </c>
      <c r="L12" s="191"/>
    </row>
    <row r="13" spans="2:12" ht="12.75">
      <c r="B13" s="192" t="s">
        <v>19</v>
      </c>
      <c r="C13" s="190"/>
      <c r="D13" s="130" t="s">
        <v>20</v>
      </c>
      <c r="E13" s="47">
        <f>E12</f>
        <v>280038.26</v>
      </c>
      <c r="F13" s="22">
        <f>F12</f>
        <v>280035.77</v>
      </c>
      <c r="G13" s="19">
        <f t="shared" si="0"/>
        <v>0.9999911083578366</v>
      </c>
      <c r="H13" s="47">
        <f>H12</f>
        <v>280038.26</v>
      </c>
      <c r="I13" s="22">
        <f>I12</f>
        <v>280035.77</v>
      </c>
      <c r="J13" s="19">
        <f>H13/I13</f>
        <v>1.0000088917212255</v>
      </c>
      <c r="K13" s="22">
        <f>I13</f>
        <v>280035.77</v>
      </c>
      <c r="L13" s="193"/>
    </row>
    <row r="14" spans="2:12" ht="32.25" customHeight="1">
      <c r="B14" s="95"/>
      <c r="C14" s="95">
        <v>75011</v>
      </c>
      <c r="D14" s="194" t="s">
        <v>233</v>
      </c>
      <c r="E14" s="195">
        <v>65394</v>
      </c>
      <c r="F14" s="195">
        <v>65394</v>
      </c>
      <c r="G14" s="12">
        <f t="shared" si="0"/>
        <v>1</v>
      </c>
      <c r="H14" s="63">
        <v>65394</v>
      </c>
      <c r="I14" s="195">
        <v>65394</v>
      </c>
      <c r="J14" s="12">
        <f aca="true" t="shared" si="1" ref="J14:J27">I14/H14</f>
        <v>1</v>
      </c>
      <c r="K14" s="65">
        <f>I14</f>
        <v>65394</v>
      </c>
      <c r="L14" s="191"/>
    </row>
    <row r="15" spans="2:12" ht="15" customHeight="1">
      <c r="B15" s="95"/>
      <c r="C15" s="72">
        <v>75056</v>
      </c>
      <c r="D15" s="194" t="s">
        <v>105</v>
      </c>
      <c r="E15" s="195">
        <v>24025</v>
      </c>
      <c r="F15" s="196">
        <v>24021.51</v>
      </c>
      <c r="G15" s="12">
        <f t="shared" si="0"/>
        <v>0.9998547346514047</v>
      </c>
      <c r="H15" s="63">
        <v>24025</v>
      </c>
      <c r="I15" s="65">
        <v>24021.51</v>
      </c>
      <c r="J15" s="12">
        <f t="shared" si="1"/>
        <v>0.9998547346514047</v>
      </c>
      <c r="K15" s="65">
        <v>24021.51</v>
      </c>
      <c r="L15" s="191"/>
    </row>
    <row r="16" spans="1:12" ht="12.75">
      <c r="A16" s="2"/>
      <c r="B16" s="73">
        <v>750</v>
      </c>
      <c r="C16" s="73"/>
      <c r="D16" s="197" t="s">
        <v>37</v>
      </c>
      <c r="E16" s="198">
        <f>SUM(E14:E15)</f>
        <v>89419</v>
      </c>
      <c r="F16" s="199">
        <f>SUM(F14:F15)</f>
        <v>89415.51</v>
      </c>
      <c r="G16" s="19">
        <f t="shared" si="0"/>
        <v>0.9999609702635904</v>
      </c>
      <c r="H16" s="47">
        <f>SUM(H14:H15)</f>
        <v>89419</v>
      </c>
      <c r="I16" s="22">
        <f>SUM(I14:I15)</f>
        <v>89415.51</v>
      </c>
      <c r="J16" s="19">
        <f t="shared" si="1"/>
        <v>0.9999609702635904</v>
      </c>
      <c r="K16" s="22">
        <f>I16</f>
        <v>89415.51</v>
      </c>
      <c r="L16" s="193"/>
    </row>
    <row r="17" spans="2:12" ht="12.75" customHeight="1">
      <c r="B17" s="95"/>
      <c r="C17" s="95">
        <v>75101</v>
      </c>
      <c r="D17" s="194" t="s">
        <v>234</v>
      </c>
      <c r="E17" s="195">
        <v>1035</v>
      </c>
      <c r="F17" s="196">
        <v>1034.06</v>
      </c>
      <c r="G17" s="12">
        <f t="shared" si="0"/>
        <v>0.9990917874396135</v>
      </c>
      <c r="H17" s="63">
        <v>1035</v>
      </c>
      <c r="I17" s="65">
        <v>1034.06</v>
      </c>
      <c r="J17" s="12">
        <f t="shared" si="1"/>
        <v>0.9990917874396135</v>
      </c>
      <c r="K17" s="65">
        <f>I17</f>
        <v>1034.06</v>
      </c>
      <c r="L17" s="191"/>
    </row>
    <row r="18" spans="2:12" ht="24.75" customHeight="1">
      <c r="B18" s="95"/>
      <c r="C18" s="95">
        <v>75108</v>
      </c>
      <c r="D18" s="194" t="s">
        <v>235</v>
      </c>
      <c r="E18" s="195">
        <v>10159</v>
      </c>
      <c r="F18" s="196">
        <v>10130.27</v>
      </c>
      <c r="G18" s="12">
        <f t="shared" si="0"/>
        <v>0.9971719657446599</v>
      </c>
      <c r="H18" s="63">
        <v>10159</v>
      </c>
      <c r="I18" s="65">
        <v>10130.27</v>
      </c>
      <c r="J18" s="12">
        <f t="shared" si="1"/>
        <v>0.9971719657446599</v>
      </c>
      <c r="K18" s="65">
        <v>10130.27</v>
      </c>
      <c r="L18" s="191"/>
    </row>
    <row r="19" spans="1:12" ht="26.25" customHeight="1">
      <c r="A19" s="2"/>
      <c r="B19" s="73">
        <v>751</v>
      </c>
      <c r="C19" s="73"/>
      <c r="D19" s="200" t="s">
        <v>109</v>
      </c>
      <c r="E19" s="198">
        <f>SUM(E17:E18)</f>
        <v>11194</v>
      </c>
      <c r="F19" s="199">
        <f>SUM(F17:F18)</f>
        <v>11164.33</v>
      </c>
      <c r="G19" s="19">
        <f t="shared" si="0"/>
        <v>0.9973494729319278</v>
      </c>
      <c r="H19" s="47">
        <f>SUM(H17:H18)</f>
        <v>11194</v>
      </c>
      <c r="I19" s="22">
        <f>SUM(I17:I18)</f>
        <v>11164.33</v>
      </c>
      <c r="J19" s="19">
        <f t="shared" si="1"/>
        <v>0.9973494729319278</v>
      </c>
      <c r="K19" s="22">
        <f aca="true" t="shared" si="2" ref="K19:K24">I19</f>
        <v>11164.33</v>
      </c>
      <c r="L19" s="193"/>
    </row>
    <row r="20" spans="1:12" ht="12.75">
      <c r="A20" s="68"/>
      <c r="B20" s="72"/>
      <c r="C20" s="72">
        <v>75414</v>
      </c>
      <c r="D20" s="88" t="s">
        <v>236</v>
      </c>
      <c r="E20" s="201">
        <v>300</v>
      </c>
      <c r="F20" s="202">
        <v>300</v>
      </c>
      <c r="G20" s="115">
        <f t="shared" si="0"/>
        <v>1</v>
      </c>
      <c r="H20" s="45">
        <v>300</v>
      </c>
      <c r="I20" s="13">
        <v>300</v>
      </c>
      <c r="J20" s="115">
        <f t="shared" si="1"/>
        <v>1</v>
      </c>
      <c r="K20" s="13">
        <f t="shared" si="2"/>
        <v>300</v>
      </c>
      <c r="L20" s="203"/>
    </row>
    <row r="21" spans="1:12" ht="25.5">
      <c r="A21" s="2"/>
      <c r="B21" s="73">
        <v>754</v>
      </c>
      <c r="C21" s="73"/>
      <c r="D21" s="67" t="s">
        <v>114</v>
      </c>
      <c r="E21" s="198">
        <f>E20</f>
        <v>300</v>
      </c>
      <c r="F21" s="199">
        <f>F20</f>
        <v>300</v>
      </c>
      <c r="G21" s="19">
        <f t="shared" si="0"/>
        <v>1</v>
      </c>
      <c r="H21" s="47">
        <f>H20</f>
        <v>300</v>
      </c>
      <c r="I21" s="22">
        <f>SUM(I20)</f>
        <v>300</v>
      </c>
      <c r="J21" s="19">
        <f t="shared" si="1"/>
        <v>1</v>
      </c>
      <c r="K21" s="22">
        <f t="shared" si="2"/>
        <v>300</v>
      </c>
      <c r="L21" s="193"/>
    </row>
    <row r="22" spans="2:12" ht="41.25" customHeight="1">
      <c r="B22" s="95"/>
      <c r="C22" s="95">
        <v>85212</v>
      </c>
      <c r="D22" s="194" t="s">
        <v>237</v>
      </c>
      <c r="E22" s="63">
        <v>2049000</v>
      </c>
      <c r="F22" s="65">
        <v>2037883.9</v>
      </c>
      <c r="G22" s="115">
        <f t="shared" si="0"/>
        <v>0.9945748657881893</v>
      </c>
      <c r="H22" s="63">
        <v>2049000</v>
      </c>
      <c r="I22" s="65">
        <v>2037883.9</v>
      </c>
      <c r="J22" s="115">
        <f t="shared" si="1"/>
        <v>0.9945748657881893</v>
      </c>
      <c r="K22" s="13">
        <f t="shared" si="2"/>
        <v>2037883.9</v>
      </c>
      <c r="L22" s="191"/>
    </row>
    <row r="23" spans="2:12" ht="50.25" customHeight="1">
      <c r="B23" s="95"/>
      <c r="C23" s="95">
        <v>85213</v>
      </c>
      <c r="D23" s="194" t="s">
        <v>238</v>
      </c>
      <c r="E23" s="63">
        <v>3545</v>
      </c>
      <c r="F23" s="65">
        <v>3545</v>
      </c>
      <c r="G23" s="115">
        <f t="shared" si="0"/>
        <v>1</v>
      </c>
      <c r="H23" s="63">
        <v>3545</v>
      </c>
      <c r="I23" s="63">
        <v>3545</v>
      </c>
      <c r="J23" s="115">
        <f t="shared" si="1"/>
        <v>1</v>
      </c>
      <c r="K23" s="13">
        <f t="shared" si="2"/>
        <v>3545</v>
      </c>
      <c r="L23" s="191"/>
    </row>
    <row r="24" spans="2:12" ht="12.75">
      <c r="B24" s="95"/>
      <c r="C24" s="95">
        <v>85278</v>
      </c>
      <c r="D24" s="74" t="s">
        <v>97</v>
      </c>
      <c r="E24" s="63">
        <v>130000</v>
      </c>
      <c r="F24" s="65">
        <v>130000</v>
      </c>
      <c r="G24" s="115">
        <f t="shared" si="0"/>
        <v>1</v>
      </c>
      <c r="H24" s="63">
        <v>130000</v>
      </c>
      <c r="I24" s="63">
        <v>130000</v>
      </c>
      <c r="J24" s="115">
        <f t="shared" si="1"/>
        <v>1</v>
      </c>
      <c r="K24" s="13">
        <f t="shared" si="2"/>
        <v>130000</v>
      </c>
      <c r="L24" s="191"/>
    </row>
    <row r="25" spans="2:12" ht="25.5">
      <c r="B25" s="95"/>
      <c r="C25" s="95">
        <v>85295</v>
      </c>
      <c r="D25" s="74" t="s">
        <v>239</v>
      </c>
      <c r="E25" s="63">
        <v>8600</v>
      </c>
      <c r="F25" s="65">
        <v>8600</v>
      </c>
      <c r="G25" s="115">
        <f t="shared" si="0"/>
        <v>1</v>
      </c>
      <c r="H25" s="63">
        <v>8600</v>
      </c>
      <c r="I25" s="63">
        <v>8600</v>
      </c>
      <c r="J25" s="115">
        <f t="shared" si="1"/>
        <v>1</v>
      </c>
      <c r="K25" s="63">
        <v>8600</v>
      </c>
      <c r="L25" s="191"/>
    </row>
    <row r="26" spans="1:12" ht="12.75">
      <c r="A26" s="2"/>
      <c r="B26" s="73">
        <v>852</v>
      </c>
      <c r="C26" s="73"/>
      <c r="D26" s="193" t="s">
        <v>68</v>
      </c>
      <c r="E26" s="47">
        <f>SUM(E22:E25)</f>
        <v>2191145</v>
      </c>
      <c r="F26" s="22">
        <f>SUM(F22:F25)</f>
        <v>2180028.9</v>
      </c>
      <c r="G26" s="19">
        <f t="shared" si="0"/>
        <v>0.9949268076736135</v>
      </c>
      <c r="H26" s="47">
        <f>SUM(H22:H25)</f>
        <v>2191145</v>
      </c>
      <c r="I26" s="22">
        <f>SUM(I22:I25)</f>
        <v>2180028.9</v>
      </c>
      <c r="J26" s="19">
        <f t="shared" si="1"/>
        <v>0.9949268076736135</v>
      </c>
      <c r="K26" s="22">
        <f>SUM(K22:K25)</f>
        <v>2180028.9</v>
      </c>
      <c r="L26" s="193"/>
    </row>
    <row r="27" spans="1:12" ht="15" customHeight="1">
      <c r="A27" s="2"/>
      <c r="B27" s="294" t="s">
        <v>6</v>
      </c>
      <c r="C27" s="294"/>
      <c r="D27" s="294"/>
      <c r="E27" s="47">
        <f>SUM(E13+E16+E19+E21+E26)</f>
        <v>2572096.26</v>
      </c>
      <c r="F27" s="22">
        <f>SUM(F13+F16+F19+F21+F26)</f>
        <v>2560944.51</v>
      </c>
      <c r="G27" s="19">
        <f t="shared" si="0"/>
        <v>0.995664334117884</v>
      </c>
      <c r="H27" s="47">
        <f>H13+H16+H19+H21+H26</f>
        <v>2572096.26</v>
      </c>
      <c r="I27" s="22">
        <f>I13+I16+I19+I21+I26</f>
        <v>2560944.51</v>
      </c>
      <c r="J27" s="19">
        <f t="shared" si="1"/>
        <v>0.995664334117884</v>
      </c>
      <c r="K27" s="22">
        <f>I27</f>
        <v>2560944.51</v>
      </c>
      <c r="L27" s="193"/>
    </row>
    <row r="29" ht="12.75">
      <c r="D29" t="s">
        <v>74</v>
      </c>
    </row>
  </sheetData>
  <sheetProtection selectLockedCells="1" selectUnlockedCells="1"/>
  <mergeCells count="14">
    <mergeCell ref="D8:D10"/>
    <mergeCell ref="E8:G9"/>
    <mergeCell ref="H8:J9"/>
    <mergeCell ref="K8:L8"/>
    <mergeCell ref="K9:K10"/>
    <mergeCell ref="L9:L10"/>
    <mergeCell ref="E11:G11"/>
    <mergeCell ref="H11:J11"/>
    <mergeCell ref="B27:D27"/>
    <mergeCell ref="E1:K1"/>
    <mergeCell ref="E2:K2"/>
    <mergeCell ref="B6:L6"/>
    <mergeCell ref="B8:B10"/>
    <mergeCell ref="C8:C10"/>
  </mergeCells>
  <printOptions/>
  <pageMargins left="0.15625" right="0" top="0.9840277777777777" bottom="0.9840277777777777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7">
      <selection activeCell="C18" activeCellId="1" sqref="A19 C18"/>
    </sheetView>
  </sheetViews>
  <sheetFormatPr defaultColWidth="9.140625" defaultRowHeight="12.75"/>
  <cols>
    <col min="1" max="1" width="3.8515625" style="0" customWidth="1"/>
    <col min="2" max="2" width="5.8515625" style="0" customWidth="1"/>
    <col min="4" max="4" width="37.28125" style="0" customWidth="1"/>
    <col min="6" max="6" width="10.140625" style="0" customWidth="1"/>
  </cols>
  <sheetData>
    <row r="1" spans="1:5" ht="12.75">
      <c r="A1" s="121"/>
      <c r="B1" s="121"/>
      <c r="C1" s="121"/>
      <c r="D1" s="121"/>
      <c r="E1" s="121"/>
    </row>
    <row r="2" spans="1:5" ht="12.75">
      <c r="A2" s="121"/>
      <c r="B2" s="121"/>
      <c r="C2" s="121"/>
      <c r="D2" s="121"/>
      <c r="E2" s="121"/>
    </row>
    <row r="3" spans="1:7" ht="12.75">
      <c r="A3" s="121"/>
      <c r="B3" s="121"/>
      <c r="C3" s="121"/>
      <c r="D3" s="297"/>
      <c r="E3" s="297"/>
      <c r="F3" s="297"/>
      <c r="G3" s="297"/>
    </row>
    <row r="4" spans="1:7" ht="12.75" customHeight="1">
      <c r="A4" s="121"/>
      <c r="B4" s="121"/>
      <c r="C4" s="121"/>
      <c r="D4" s="297"/>
      <c r="E4" s="297"/>
      <c r="F4" s="297"/>
      <c r="G4" s="297"/>
    </row>
    <row r="5" spans="1:5" ht="12.75" customHeight="1">
      <c r="A5" s="121"/>
      <c r="B5" s="121"/>
      <c r="C5" s="121"/>
      <c r="D5" s="204"/>
      <c r="E5" t="s">
        <v>0</v>
      </c>
    </row>
    <row r="6" spans="1:5" ht="12.75" customHeight="1">
      <c r="A6" s="121"/>
      <c r="B6" s="121"/>
      <c r="C6" s="121"/>
      <c r="D6" s="204"/>
      <c r="E6" t="s">
        <v>1</v>
      </c>
    </row>
    <row r="7" spans="1:5" ht="12.75">
      <c r="A7" s="121"/>
      <c r="B7" s="121"/>
      <c r="C7" s="121"/>
      <c r="D7" s="121"/>
      <c r="E7" s="121"/>
    </row>
    <row r="8" spans="1:7" ht="57.75" customHeight="1">
      <c r="A8" s="298" t="s">
        <v>240</v>
      </c>
      <c r="B8" s="298"/>
      <c r="C8" s="298"/>
      <c r="D8" s="298"/>
      <c r="E8" s="298"/>
      <c r="F8" s="298"/>
      <c r="G8" s="298"/>
    </row>
    <row r="9" spans="1:7" ht="15.75">
      <c r="A9" s="292" t="s">
        <v>241</v>
      </c>
      <c r="B9" s="292"/>
      <c r="C9" s="292"/>
      <c r="D9" s="292"/>
      <c r="E9" s="292"/>
      <c r="F9" s="292"/>
      <c r="G9" s="292"/>
    </row>
    <row r="10" spans="1:5" ht="12.75">
      <c r="A10" s="121"/>
      <c r="B10" s="121"/>
      <c r="C10" s="121"/>
      <c r="D10" s="121"/>
      <c r="E10" s="177"/>
    </row>
    <row r="11" spans="1:7" ht="12.75">
      <c r="A11" s="3" t="s">
        <v>179</v>
      </c>
      <c r="B11" s="205" t="s">
        <v>3</v>
      </c>
      <c r="C11" s="205" t="s">
        <v>76</v>
      </c>
      <c r="D11" s="205" t="s">
        <v>227</v>
      </c>
      <c r="E11" s="205" t="s">
        <v>80</v>
      </c>
      <c r="F11" s="205" t="s">
        <v>14</v>
      </c>
      <c r="G11" s="205" t="s">
        <v>81</v>
      </c>
    </row>
    <row r="12" spans="1:7" ht="35.25" customHeight="1">
      <c r="A12" s="206" t="s">
        <v>242</v>
      </c>
      <c r="B12" s="299" t="s">
        <v>2</v>
      </c>
      <c r="C12" s="299"/>
      <c r="D12" s="299"/>
      <c r="E12" s="299"/>
      <c r="F12" s="299"/>
      <c r="G12" s="299"/>
    </row>
    <row r="13" spans="1:7" ht="47.25" customHeight="1">
      <c r="A13" s="207"/>
      <c r="B13" s="174">
        <v>756</v>
      </c>
      <c r="C13" s="174">
        <v>75618</v>
      </c>
      <c r="D13" s="208" t="s">
        <v>243</v>
      </c>
      <c r="E13" s="209">
        <v>53000</v>
      </c>
      <c r="F13" s="210">
        <v>53344.32</v>
      </c>
      <c r="G13" s="211">
        <f>F13/E13</f>
        <v>1.006496603773585</v>
      </c>
    </row>
    <row r="14" spans="1:7" ht="39" customHeight="1">
      <c r="A14" s="212" t="s">
        <v>244</v>
      </c>
      <c r="B14" s="299" t="s">
        <v>245</v>
      </c>
      <c r="C14" s="299"/>
      <c r="D14" s="299"/>
      <c r="E14" s="299"/>
      <c r="F14" s="299"/>
      <c r="G14" s="299"/>
    </row>
    <row r="15" spans="1:7" ht="42" customHeight="1">
      <c r="A15" s="207" t="s">
        <v>185</v>
      </c>
      <c r="B15" s="174">
        <v>851</v>
      </c>
      <c r="C15" s="174">
        <v>85154</v>
      </c>
      <c r="D15" s="213" t="s">
        <v>129</v>
      </c>
      <c r="E15" s="209">
        <v>47890</v>
      </c>
      <c r="F15" s="210">
        <v>38397.49</v>
      </c>
      <c r="G15" s="211">
        <f>F15/E15</f>
        <v>0.8017851325955314</v>
      </c>
    </row>
    <row r="18" ht="12.75">
      <c r="C18" t="s">
        <v>74</v>
      </c>
    </row>
  </sheetData>
  <sheetProtection selectLockedCells="1" selectUnlockedCells="1"/>
  <mergeCells count="6">
    <mergeCell ref="D3:G3"/>
    <mergeCell ref="D4:G4"/>
    <mergeCell ref="A8:G8"/>
    <mergeCell ref="A9:G9"/>
    <mergeCell ref="B12:G12"/>
    <mergeCell ref="B14:G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6" activeCellId="1" sqref="A19 C16"/>
    </sheetView>
  </sheetViews>
  <sheetFormatPr defaultColWidth="9.140625" defaultRowHeight="12.75"/>
  <cols>
    <col min="1" max="1" width="3.28125" style="0" customWidth="1"/>
    <col min="2" max="2" width="6.28125" style="0" customWidth="1"/>
    <col min="4" max="4" width="40.140625" style="0" customWidth="1"/>
    <col min="5" max="5" width="12.57421875" style="0" customWidth="1"/>
    <col min="6" max="6" width="11.00390625" style="0" customWidth="1"/>
  </cols>
  <sheetData>
    <row r="1" ht="12.75">
      <c r="E1" t="s">
        <v>0</v>
      </c>
    </row>
    <row r="2" ht="12.75">
      <c r="E2" t="s">
        <v>1</v>
      </c>
    </row>
    <row r="5" spans="1:7" ht="15.75">
      <c r="A5" s="292" t="s">
        <v>246</v>
      </c>
      <c r="B5" s="292"/>
      <c r="C5" s="292"/>
      <c r="D5" s="292"/>
      <c r="E5" s="292"/>
      <c r="F5" s="292"/>
      <c r="G5" s="292"/>
    </row>
    <row r="6" spans="4:5" ht="12.75">
      <c r="D6" s="121"/>
      <c r="E6" s="177"/>
    </row>
    <row r="7" spans="1:7" ht="13.5" customHeight="1">
      <c r="A7" s="273" t="s">
        <v>179</v>
      </c>
      <c r="B7" s="273" t="s">
        <v>3</v>
      </c>
      <c r="C7" s="273" t="s">
        <v>76</v>
      </c>
      <c r="D7" s="279" t="s">
        <v>247</v>
      </c>
      <c r="E7" s="273" t="s">
        <v>80</v>
      </c>
      <c r="F7" s="273" t="s">
        <v>14</v>
      </c>
      <c r="G7" s="273" t="s">
        <v>81</v>
      </c>
    </row>
    <row r="8" spans="1:7" ht="12.75">
      <c r="A8" s="273"/>
      <c r="B8" s="273"/>
      <c r="C8" s="273"/>
      <c r="D8" s="279"/>
      <c r="E8" s="273"/>
      <c r="F8" s="273"/>
      <c r="G8" s="273"/>
    </row>
    <row r="9" spans="1:7" ht="12.75">
      <c r="A9" s="273"/>
      <c r="B9" s="273"/>
      <c r="C9" s="273"/>
      <c r="D9" s="279"/>
      <c r="E9" s="273"/>
      <c r="F9" s="273"/>
      <c r="G9" s="273"/>
    </row>
    <row r="10" spans="1:7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ht="42.75" customHeight="1">
      <c r="A11" s="214" t="s">
        <v>183</v>
      </c>
      <c r="B11" s="214">
        <v>921</v>
      </c>
      <c r="C11" s="214">
        <v>92109</v>
      </c>
      <c r="D11" s="214" t="s">
        <v>248</v>
      </c>
      <c r="E11" s="97">
        <v>178000</v>
      </c>
      <c r="F11" s="118">
        <v>178000</v>
      </c>
      <c r="G11" s="215">
        <f>F11/E11</f>
        <v>1</v>
      </c>
    </row>
    <row r="12" spans="1:7" ht="45.75" customHeight="1">
      <c r="A12" s="214"/>
      <c r="B12" s="214"/>
      <c r="C12" s="214">
        <v>92116</v>
      </c>
      <c r="D12" s="214" t="s">
        <v>249</v>
      </c>
      <c r="E12" s="97">
        <v>92000</v>
      </c>
      <c r="F12" s="118">
        <v>92000</v>
      </c>
      <c r="G12" s="215">
        <f>F12/E12</f>
        <v>1</v>
      </c>
    </row>
    <row r="13" spans="1:7" ht="12.75">
      <c r="A13" s="277" t="s">
        <v>6</v>
      </c>
      <c r="B13" s="277"/>
      <c r="C13" s="277"/>
      <c r="D13" s="277"/>
      <c r="E13" s="98">
        <f>SUM(E11:E12)</f>
        <v>270000</v>
      </c>
      <c r="F13" s="99">
        <f>SUM(F11:F12)</f>
        <v>270000</v>
      </c>
      <c r="G13" s="216">
        <f>F13/E13</f>
        <v>1</v>
      </c>
    </row>
  </sheetData>
  <sheetProtection selectLockedCells="1" selectUnlockedCells="1"/>
  <mergeCells count="9">
    <mergeCell ref="A13:D13"/>
    <mergeCell ref="A5:G5"/>
    <mergeCell ref="A7:A9"/>
    <mergeCell ref="B7:B9"/>
    <mergeCell ref="C7:C9"/>
    <mergeCell ref="D7:D9"/>
    <mergeCell ref="E7:E9"/>
    <mergeCell ref="F7:F9"/>
    <mergeCell ref="G7:G9"/>
  </mergeCells>
  <printOptions/>
  <pageMargins left="0.7875" right="0" top="0.9840277777777777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2012-04-12T11:58:07Z</cp:lastPrinted>
  <dcterms:modified xsi:type="dcterms:W3CDTF">2012-06-04T15:40:11Z</dcterms:modified>
  <cp:category/>
  <cp:version/>
  <cp:contentType/>
  <cp:contentStatus/>
</cp:coreProperties>
</file>